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share\controling\!!! Giełda\Raport 2023 roczny\Sprawozdanie Zarządu\"/>
    </mc:Choice>
  </mc:AlternateContent>
  <xr:revisionPtr revIDLastSave="0" documentId="13_ncr:1_{28149F8A-827E-4061-8ED6-7555C67F2CD0}" xr6:coauthVersionLast="47" xr6:coauthVersionMax="47" xr10:uidLastSave="{00000000-0000-0000-0000-000000000000}"/>
  <bookViews>
    <workbookView xWindow="28680" yWindow="-120" windowWidth="29040" windowHeight="15840" tabRatio="778" xr2:uid="{14167552-10CF-4F94-B1A6-3D5F09005B78}"/>
  </bookViews>
  <sheets>
    <sheet name="COVER" sheetId="3" r:id="rId1"/>
    <sheet name="SF" sheetId="4" r:id="rId2"/>
    <sheet name="P&amp;L" sheetId="1" r:id="rId3"/>
    <sheet name="Balance Sheet" sheetId="5" r:id="rId4"/>
    <sheet name="Cash flow" sheetId="6" r:id="rId5"/>
    <sheet name="Equity Changes" sheetId="8" r:id="rId6"/>
  </sheets>
  <externalReferences>
    <externalReference r:id="rId7"/>
    <externalReference r:id="rId8"/>
  </externalReferences>
  <definedNames>
    <definedName name="btnGoTo.Zestawy">"btnGoTo.WARTOŚCI_ATRYBUTÓW,Dowolny kształt 5"</definedName>
    <definedName name="CIQWBGuid" hidden="1">"e4eaec55-c4a1-4954-9615-7c5bcc0e6ccb"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"02/12/2016 09:07:14"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oncOkrPoprz">[1]Dane!$BB$72</definedName>
    <definedName name="KoncOkrPoprzAlt">[1]Dane!$BB$76</definedName>
    <definedName name="KoncOkrSpraw">[1]Dane!$BB$66</definedName>
    <definedName name="_xlnm.Print_Area" localSheetId="3">'Balance Sheet'!$A$1:$V$62</definedName>
    <definedName name="_xlnm.Print_Area" localSheetId="4">'Cash flow'!$A$1:$W$67</definedName>
    <definedName name="_xlnm.Print_Area" localSheetId="0">COVER!$A$1:$N$32</definedName>
    <definedName name="_xlnm.Print_Area" localSheetId="5">'Equity Changes'!$A$1:$K$110</definedName>
    <definedName name="_xlnm.Print_Area" localSheetId="2">'P&amp;L'!$A$1:$X$60</definedName>
    <definedName name="_xlnm.Print_Area" localSheetId="1">SF!$A$1:$AS$34</definedName>
    <definedName name="OdDo">[1]Dane!$BB$61</definedName>
    <definedName name="OdDoPoprz">[1]Dane!$BB$62</definedName>
    <definedName name="OdDoPoprzAlt">[1]Dane!$BB$63</definedName>
    <definedName name="qytd">[2]Baza!$C$4</definedName>
    <definedName name="rok">[2]Baza!$C$3</definedName>
    <definedName name="SAPBEXdnldView" hidden="1">"6CV67YHA89REJMAOD3ODG80N0"</definedName>
    <definedName name="SAPBEXsysID" hidden="1">"OBT"</definedName>
    <definedName name="SkrotWaluty">[1]Dane!$BB$100</definedName>
    <definedName name="Slicer_meta_name">#N/A</definedName>
    <definedName name="tys">1000</definedName>
    <definedName name="upust2">0</definedName>
    <definedName name="warecka">1</definedName>
    <definedName name="ZaOkrSpraw">[1]Dane!$BB$69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9" i="4" l="1"/>
  <c r="AV20" i="4"/>
  <c r="AV29" i="4"/>
  <c r="AQ9" i="4"/>
  <c r="AQ10" i="4"/>
  <c r="AQ11" i="4"/>
  <c r="AQ12" i="4"/>
  <c r="AQ13" i="4"/>
  <c r="AQ14" i="4"/>
  <c r="AV32" i="4"/>
  <c r="AV31" i="4"/>
  <c r="AV30" i="4"/>
  <c r="AV27" i="4"/>
  <c r="AV24" i="4"/>
  <c r="AV23" i="4"/>
  <c r="AV22" i="4"/>
  <c r="AV21" i="4"/>
  <c r="AV18" i="4"/>
  <c r="AV14" i="4"/>
  <c r="AV13" i="4"/>
  <c r="AV12" i="4"/>
  <c r="AV11" i="4"/>
  <c r="AV10" i="4"/>
  <c r="AU29" i="4"/>
  <c r="AU30" i="4"/>
  <c r="AU31" i="4"/>
  <c r="AU32" i="4"/>
  <c r="AU20" i="4"/>
  <c r="AU21" i="4"/>
  <c r="AU22" i="4"/>
  <c r="AU23" i="4"/>
  <c r="AU9" i="4"/>
  <c r="AU10" i="4"/>
  <c r="AU11" i="4"/>
  <c r="AU12" i="4"/>
  <c r="AU13" i="4"/>
  <c r="AU14" i="4"/>
  <c r="AG29" i="4"/>
  <c r="AG30" i="4"/>
  <c r="AG31" i="4"/>
  <c r="AG32" i="4"/>
  <c r="AF29" i="4"/>
  <c r="AF30" i="4"/>
  <c r="AF31" i="4"/>
  <c r="AF32" i="4"/>
  <c r="AN13" i="8"/>
  <c r="AW9" i="8"/>
  <c r="AV9" i="8"/>
  <c r="AV12" i="8" s="1"/>
  <c r="AV11" i="8"/>
  <c r="AS10" i="8"/>
  <c r="AT10" i="8"/>
  <c r="AU10" i="8"/>
  <c r="AS11" i="8"/>
  <c r="AT11" i="8"/>
  <c r="AU11" i="8"/>
  <c r="AS12" i="8"/>
  <c r="AT12" i="8"/>
  <c r="AU12" i="8"/>
  <c r="AT9" i="8"/>
  <c r="AX13" i="8" l="1"/>
  <c r="AX18" i="8" s="1"/>
  <c r="AX19" i="8" s="1"/>
  <c r="AW13" i="8"/>
  <c r="AU13" i="8"/>
  <c r="AT13" i="8"/>
  <c r="AS13" i="8"/>
  <c r="AY16" i="8"/>
  <c r="AY15" i="8"/>
  <c r="AY12" i="8"/>
  <c r="AY11" i="8"/>
  <c r="AY9" i="8"/>
  <c r="I18" i="8"/>
  <c r="H18" i="8"/>
  <c r="G18" i="8"/>
  <c r="J16" i="8"/>
  <c r="J15" i="8"/>
  <c r="I13" i="8"/>
  <c r="H13" i="8"/>
  <c r="G13" i="8"/>
  <c r="F13" i="8"/>
  <c r="F18" i="8" s="1"/>
  <c r="E13" i="8"/>
  <c r="E18" i="8" s="1"/>
  <c r="D13" i="8"/>
  <c r="D18" i="8" s="1"/>
  <c r="J12" i="8"/>
  <c r="J11" i="8"/>
  <c r="J10" i="8"/>
  <c r="J9" i="8"/>
  <c r="J7" i="8"/>
  <c r="J13" i="8" l="1"/>
  <c r="J18" i="8" s="1"/>
  <c r="X60" i="6" l="1"/>
  <c r="X29" i="6"/>
  <c r="X46" i="6"/>
  <c r="X61" i="6" l="1"/>
  <c r="X66" i="6" s="1"/>
  <c r="AU18" i="4"/>
  <c r="AU24" i="4"/>
  <c r="AU27" i="4"/>
  <c r="AM13" i="8" l="1"/>
  <c r="AL13" i="8"/>
  <c r="AO16" i="8"/>
  <c r="AO15" i="8"/>
  <c r="AO12" i="8"/>
  <c r="AO11" i="8"/>
  <c r="AO10" i="8"/>
  <c r="AO9" i="8"/>
  <c r="AO13" i="8" l="1"/>
  <c r="Z7" i="8" l="1"/>
  <c r="AA7" i="8"/>
  <c r="AB7" i="8"/>
  <c r="AC7" i="8"/>
  <c r="AD7" i="8"/>
  <c r="Y7" i="8"/>
  <c r="Y18" i="8" s="1"/>
  <c r="AI7" i="8" s="1"/>
  <c r="AE25" i="8"/>
  <c r="AE27" i="8"/>
  <c r="AI18" i="8" l="1"/>
  <c r="AS7" i="8" s="1"/>
  <c r="AS18" i="8" s="1"/>
  <c r="AE7" i="8"/>
  <c r="AE11" i="8"/>
  <c r="AE12" i="8"/>
  <c r="AE16" i="8"/>
  <c r="AE15" i="8"/>
  <c r="AE10" i="8"/>
  <c r="AE9" i="8"/>
  <c r="AD18" i="8"/>
  <c r="AN7" i="8" s="1"/>
  <c r="AN18" i="8" s="1"/>
  <c r="AX7" i="8" s="1"/>
  <c r="Z18" i="8"/>
  <c r="AJ7" i="8" s="1"/>
  <c r="AJ18" i="8" s="1"/>
  <c r="AT7" i="8" s="1"/>
  <c r="AC18" i="8"/>
  <c r="AM7" i="8" s="1"/>
  <c r="AM18" i="8" s="1"/>
  <c r="AW7" i="8" s="1"/>
  <c r="AW18" i="8" s="1"/>
  <c r="AW19" i="8" s="1"/>
  <c r="AB18" i="8"/>
  <c r="AL7" i="8" s="1"/>
  <c r="AL18" i="8" s="1"/>
  <c r="AV7" i="8" s="1"/>
  <c r="AA18" i="8"/>
  <c r="AK7" i="8" s="1"/>
  <c r="AK18" i="8" s="1"/>
  <c r="AU7" i="8" s="1"/>
  <c r="AU18" i="8" s="1"/>
  <c r="W46" i="6"/>
  <c r="W29" i="6"/>
  <c r="AV13" i="8" l="1"/>
  <c r="AV18" i="8" s="1"/>
  <c r="AY10" i="8"/>
  <c r="AY13" i="8" s="1"/>
  <c r="AY7" i="8"/>
  <c r="AT18" i="8"/>
  <c r="AO7" i="8"/>
  <c r="AO18" i="8" s="1"/>
  <c r="AE13" i="8"/>
  <c r="AE18" i="8" s="1"/>
  <c r="W60" i="6"/>
  <c r="W61" i="6" s="1"/>
  <c r="AY18" i="8" l="1"/>
  <c r="AT13" i="4"/>
  <c r="AP13" i="4" l="1"/>
  <c r="AT29" i="4"/>
  <c r="AO13" i="4"/>
  <c r="W27" i="4"/>
  <c r="W18" i="4"/>
  <c r="AT9" i="4"/>
  <c r="AS10" i="4"/>
  <c r="AS9" i="4"/>
  <c r="AT32" i="4"/>
  <c r="AT31" i="4"/>
  <c r="AT30" i="4"/>
  <c r="AT27" i="4"/>
  <c r="AT24" i="4"/>
  <c r="AT23" i="4"/>
  <c r="AT22" i="4"/>
  <c r="AT21" i="4"/>
  <c r="AT20" i="4"/>
  <c r="AT18" i="4"/>
  <c r="AT14" i="4"/>
  <c r="AT12" i="4"/>
  <c r="AT11" i="4"/>
  <c r="AT10" i="4"/>
  <c r="U7" i="8" l="1"/>
  <c r="U18" i="8"/>
  <c r="U16" i="8"/>
  <c r="U15" i="8"/>
  <c r="U14" i="8"/>
  <c r="U13" i="8"/>
  <c r="U12" i="8"/>
  <c r="U10" i="8"/>
  <c r="U9" i="8"/>
  <c r="V60" i="6"/>
  <c r="AS24" i="4" l="1"/>
  <c r="AS13" i="4"/>
  <c r="AY4" i="8" l="1"/>
  <c r="AO4" i="8"/>
  <c r="AE4" i="8"/>
  <c r="U4" i="8"/>
  <c r="V29" i="6"/>
  <c r="V46" i="6"/>
  <c r="V35" i="5"/>
  <c r="V34" i="5"/>
  <c r="X53" i="1"/>
  <c r="X52" i="1"/>
  <c r="X41" i="1"/>
  <c r="X40" i="1"/>
  <c r="V27" i="4"/>
  <c r="V18" i="4"/>
  <c r="AS27" i="4"/>
  <c r="AS18" i="4"/>
  <c r="AS32" i="4"/>
  <c r="AS31" i="4"/>
  <c r="AS30" i="4"/>
  <c r="AS29" i="4"/>
  <c r="AS23" i="4"/>
  <c r="AS22" i="4"/>
  <c r="AS21" i="4"/>
  <c r="AS20" i="4"/>
  <c r="AS14" i="4"/>
  <c r="AS12" i="4"/>
  <c r="AS11" i="4"/>
  <c r="AI9" i="4"/>
  <c r="J25" i="8"/>
  <c r="AO27" i="8"/>
  <c r="AO25" i="8"/>
  <c r="U25" i="8"/>
  <c r="U27" i="8"/>
  <c r="J27" i="8"/>
  <c r="J26" i="8"/>
  <c r="J42" i="8"/>
  <c r="J57" i="8"/>
  <c r="J87" i="8"/>
  <c r="J72" i="8"/>
  <c r="AY20" i="8"/>
  <c r="AO20" i="8"/>
  <c r="AE20" i="8"/>
  <c r="U20" i="8"/>
  <c r="V61" i="6" l="1"/>
  <c r="L26" i="6"/>
  <c r="M26" i="6"/>
  <c r="M29" i="6" s="1"/>
  <c r="N26" i="6"/>
  <c r="N29" i="6" s="1"/>
  <c r="O26" i="6"/>
  <c r="O29" i="6" s="1"/>
  <c r="I61" i="6"/>
  <c r="H61" i="6"/>
  <c r="T60" i="6"/>
  <c r="S60" i="6"/>
  <c r="R60" i="6"/>
  <c r="Q60" i="6"/>
  <c r="O60" i="6"/>
  <c r="N60" i="6"/>
  <c r="M60" i="6"/>
  <c r="L60" i="6"/>
  <c r="T46" i="6"/>
  <c r="S46" i="6"/>
  <c r="R46" i="6"/>
  <c r="Q46" i="6"/>
  <c r="O46" i="6"/>
  <c r="N46" i="6"/>
  <c r="M46" i="6"/>
  <c r="L46" i="6"/>
  <c r="E46" i="6"/>
  <c r="L29" i="6"/>
  <c r="T26" i="6"/>
  <c r="T29" i="6" s="1"/>
  <c r="S26" i="6"/>
  <c r="S29" i="6" s="1"/>
  <c r="R26" i="6"/>
  <c r="R29" i="6" s="1"/>
  <c r="Q26" i="6"/>
  <c r="Q29" i="6" s="1"/>
  <c r="O61" i="6" l="1"/>
  <c r="O66" i="6" s="1"/>
  <c r="L61" i="6"/>
  <c r="L66" i="6" s="1"/>
  <c r="S61" i="6"/>
  <c r="S66" i="6" s="1"/>
  <c r="T61" i="6"/>
  <c r="T66" i="6" s="1"/>
  <c r="Q61" i="6"/>
  <c r="Q66" i="6" s="1"/>
  <c r="R61" i="6"/>
  <c r="R66" i="6" s="1"/>
  <c r="N61" i="6"/>
  <c r="N66" i="6" s="1"/>
  <c r="M61" i="6"/>
  <c r="M66" i="6" s="1"/>
  <c r="AQ32" i="4"/>
  <c r="AP32" i="4"/>
  <c r="AO32" i="4"/>
  <c r="AN32" i="4"/>
  <c r="AQ31" i="4"/>
  <c r="AP31" i="4"/>
  <c r="AO31" i="4"/>
  <c r="AN31" i="4"/>
  <c r="AQ30" i="4"/>
  <c r="AP30" i="4"/>
  <c r="AO30" i="4"/>
  <c r="AN30" i="4"/>
  <c r="AQ29" i="4"/>
  <c r="AP29" i="4"/>
  <c r="AO29" i="4"/>
  <c r="AN29" i="4"/>
  <c r="AJ29" i="4"/>
  <c r="AK29" i="4"/>
  <c r="AL29" i="4"/>
  <c r="AJ30" i="4"/>
  <c r="AK30" i="4"/>
  <c r="AL30" i="4"/>
  <c r="AJ31" i="4"/>
  <c r="AK31" i="4"/>
  <c r="AL31" i="4"/>
  <c r="AJ32" i="4"/>
  <c r="AK32" i="4"/>
  <c r="AL32" i="4"/>
  <c r="AI29" i="4"/>
  <c r="AI32" i="4"/>
  <c r="AI31" i="4"/>
  <c r="AI30" i="4"/>
  <c r="AN20" i="4"/>
  <c r="AQ23" i="4"/>
  <c r="AP23" i="4"/>
  <c r="AO23" i="4"/>
  <c r="AN23" i="4"/>
  <c r="AQ22" i="4"/>
  <c r="AP22" i="4"/>
  <c r="AO22" i="4"/>
  <c r="AN22" i="4"/>
  <c r="AQ21" i="4"/>
  <c r="AP21" i="4"/>
  <c r="AO21" i="4"/>
  <c r="AN21" i="4"/>
  <c r="AQ20" i="4"/>
  <c r="AP20" i="4"/>
  <c r="AO20" i="4"/>
  <c r="AJ20" i="4"/>
  <c r="AK20" i="4"/>
  <c r="AL20" i="4"/>
  <c r="AJ21" i="4"/>
  <c r="AK21" i="4"/>
  <c r="AL21" i="4"/>
  <c r="AJ22" i="4"/>
  <c r="AK22" i="4"/>
  <c r="AL22" i="4"/>
  <c r="AJ23" i="4"/>
  <c r="AK23" i="4"/>
  <c r="AL23" i="4"/>
  <c r="AI20" i="4"/>
  <c r="AI23" i="4"/>
  <c r="AI22" i="4"/>
  <c r="AI21" i="4"/>
  <c r="AD20" i="4"/>
  <c r="AO9" i="4"/>
  <c r="AP9" i="4"/>
  <c r="AO10" i="4"/>
  <c r="AP10" i="4"/>
  <c r="AO11" i="4"/>
  <c r="AP11" i="4"/>
  <c r="AO12" i="4"/>
  <c r="AP12" i="4"/>
  <c r="AO14" i="4"/>
  <c r="AP14" i="4"/>
  <c r="AN9" i="4"/>
  <c r="AN14" i="4"/>
  <c r="AN13" i="4"/>
  <c r="AN12" i="4"/>
  <c r="AN11" i="4"/>
  <c r="AN10" i="4"/>
  <c r="AL9" i="4"/>
  <c r="AJ9" i="4"/>
  <c r="AK9" i="4"/>
  <c r="AJ10" i="4"/>
  <c r="AK10" i="4"/>
  <c r="AL10" i="4"/>
  <c r="AJ11" i="4"/>
  <c r="AK11" i="4"/>
  <c r="AL11" i="4"/>
  <c r="AJ12" i="4"/>
  <c r="AK12" i="4"/>
  <c r="AL12" i="4"/>
  <c r="AJ13" i="4"/>
  <c r="AK13" i="4"/>
  <c r="AL13" i="4"/>
  <c r="AJ14" i="4"/>
  <c r="AK14" i="4"/>
  <c r="AL14" i="4"/>
  <c r="AI14" i="4"/>
  <c r="AI13" i="4"/>
  <c r="AI12" i="4"/>
  <c r="AI11" i="4"/>
  <c r="AI10" i="4"/>
  <c r="AD9" i="4"/>
  <c r="E61" i="8" l="1"/>
  <c r="F61" i="8"/>
  <c r="G61" i="8"/>
  <c r="H61" i="8"/>
  <c r="I61" i="8"/>
  <c r="D61" i="8"/>
  <c r="E58" i="8"/>
  <c r="F58" i="8"/>
  <c r="G58" i="8"/>
  <c r="H58" i="8"/>
  <c r="I58" i="8"/>
  <c r="D58" i="8"/>
  <c r="J60" i="8"/>
  <c r="J61" i="8" s="1"/>
  <c r="J56" i="8"/>
  <c r="J55" i="8"/>
  <c r="J53" i="8"/>
  <c r="G19" i="6"/>
  <c r="J58" i="8" l="1"/>
  <c r="AE29" i="4" l="1"/>
  <c r="AE30" i="4"/>
  <c r="AE31" i="4"/>
  <c r="AE32" i="4"/>
  <c r="G23" i="4" l="1"/>
  <c r="J75" i="8"/>
  <c r="J71" i="8"/>
  <c r="J70" i="8"/>
  <c r="J68" i="8"/>
  <c r="J90" i="8"/>
  <c r="J86" i="8"/>
  <c r="J85" i="8"/>
  <c r="J83" i="8"/>
  <c r="I76" i="8"/>
  <c r="H76" i="8"/>
  <c r="G76" i="8"/>
  <c r="F76" i="8"/>
  <c r="E76" i="8"/>
  <c r="D76" i="8"/>
  <c r="I73" i="8"/>
  <c r="H73" i="8"/>
  <c r="G73" i="8"/>
  <c r="F73" i="8"/>
  <c r="E73" i="8"/>
  <c r="D73" i="8"/>
  <c r="I91" i="8"/>
  <c r="H91" i="8"/>
  <c r="G91" i="8"/>
  <c r="F91" i="8"/>
  <c r="E91" i="8"/>
  <c r="D91" i="8"/>
  <c r="I88" i="8"/>
  <c r="H88" i="8"/>
  <c r="G88" i="8"/>
  <c r="F88" i="8"/>
  <c r="E88" i="8"/>
  <c r="D88" i="8"/>
  <c r="I106" i="8"/>
  <c r="H106" i="8"/>
  <c r="G106" i="8"/>
  <c r="F106" i="8"/>
  <c r="E106" i="8"/>
  <c r="D106" i="8"/>
  <c r="I103" i="8"/>
  <c r="H103" i="8"/>
  <c r="G103" i="8"/>
  <c r="F103" i="8"/>
  <c r="E103" i="8"/>
  <c r="D103" i="8"/>
  <c r="J105" i="8"/>
  <c r="J106" i="8" s="1"/>
  <c r="J102" i="8"/>
  <c r="J101" i="8"/>
  <c r="J100" i="8"/>
  <c r="J98" i="8"/>
  <c r="D108" i="8" l="1"/>
  <c r="G108" i="8"/>
  <c r="H108" i="8"/>
  <c r="F78" i="8"/>
  <c r="J88" i="8"/>
  <c r="J76" i="8"/>
  <c r="F108" i="8"/>
  <c r="J91" i="8"/>
  <c r="I108" i="8"/>
  <c r="E108" i="8"/>
  <c r="J73" i="8"/>
  <c r="E78" i="8"/>
  <c r="G78" i="8"/>
  <c r="H78" i="8"/>
  <c r="I78" i="8"/>
  <c r="D78" i="8"/>
  <c r="D93" i="8"/>
  <c r="E93" i="8"/>
  <c r="F93" i="8"/>
  <c r="G93" i="8"/>
  <c r="H93" i="8"/>
  <c r="I93" i="8"/>
  <c r="J103" i="8"/>
  <c r="E60" i="6"/>
  <c r="F60" i="6"/>
  <c r="G60" i="6"/>
  <c r="D60" i="6"/>
  <c r="F46" i="6"/>
  <c r="G46" i="6"/>
  <c r="D46" i="6"/>
  <c r="E29" i="6"/>
  <c r="D26" i="6"/>
  <c r="E26" i="6"/>
  <c r="F26" i="6"/>
  <c r="G26" i="6"/>
  <c r="G29" i="6" s="1"/>
  <c r="E19" i="6"/>
  <c r="F19" i="6"/>
  <c r="F29" i="6" s="1"/>
  <c r="D19" i="6"/>
  <c r="AD14" i="4"/>
  <c r="AD29" i="4"/>
  <c r="AD30" i="4"/>
  <c r="AD31" i="4"/>
  <c r="AD32" i="4"/>
  <c r="AA30" i="4"/>
  <c r="AB30" i="4"/>
  <c r="AC30" i="4"/>
  <c r="AA31" i="4"/>
  <c r="AB31" i="4"/>
  <c r="AC31" i="4"/>
  <c r="AA32" i="4"/>
  <c r="AB32" i="4"/>
  <c r="AC32" i="4"/>
  <c r="AB29" i="4"/>
  <c r="AC29" i="4"/>
  <c r="AA29" i="4"/>
  <c r="AC21" i="4"/>
  <c r="AC20" i="4"/>
  <c r="AB20" i="4"/>
  <c r="AB21" i="4"/>
  <c r="AB22" i="4"/>
  <c r="AC22" i="4"/>
  <c r="AB23" i="4"/>
  <c r="AC23" i="4"/>
  <c r="AA23" i="4"/>
  <c r="AA22" i="4"/>
  <c r="AA21" i="4"/>
  <c r="AA20" i="4"/>
  <c r="G61" i="6" l="1"/>
  <c r="G66" i="6" s="1"/>
  <c r="F61" i="6"/>
  <c r="F66" i="6" s="1"/>
  <c r="D29" i="6"/>
  <c r="D61" i="6" s="1"/>
  <c r="D66" i="6" s="1"/>
  <c r="J108" i="8"/>
  <c r="E61" i="6"/>
  <c r="E66" i="6" s="1"/>
  <c r="J93" i="8"/>
  <c r="J78" i="8"/>
  <c r="AD22" i="4" l="1"/>
  <c r="AD12" i="4"/>
  <c r="AD21" i="4"/>
  <c r="AD11" i="4"/>
  <c r="AD13" i="4"/>
  <c r="AD23" i="4"/>
  <c r="AD10" i="4"/>
  <c r="D63" i="8"/>
  <c r="E63" i="8"/>
  <c r="F63" i="8"/>
  <c r="H63" i="8"/>
  <c r="I63" i="8"/>
  <c r="G63" i="8"/>
  <c r="J63" i="8" l="1"/>
</calcChain>
</file>

<file path=xl/sharedStrings.xml><?xml version="1.0" encoding="utf-8"?>
<sst xmlns="http://schemas.openxmlformats.org/spreadsheetml/2006/main" count="1281" uniqueCount="428">
  <si>
    <t>Aktywa</t>
  </si>
  <si>
    <t>Wartości niematerialne</t>
  </si>
  <si>
    <t>Rzeczowe aktywa trwałe</t>
  </si>
  <si>
    <t>Aktywa z tytułu prawa do użytkowania</t>
  </si>
  <si>
    <t>Inwestycje w jednostkach zależnych</t>
  </si>
  <si>
    <t>Należności i pożyczki</t>
  </si>
  <si>
    <t>Aktywa z tytułu odroczonego podatku dochodowego</t>
  </si>
  <si>
    <t>Aktywa trwałe</t>
  </si>
  <si>
    <t>Aktywa obrotowe</t>
  </si>
  <si>
    <t>Zapasy</t>
  </si>
  <si>
    <t>Należności z tytułu dostaw i usług oraz pozostałe należności</t>
  </si>
  <si>
    <t>Pozostałe krótkoterminowe aktywa finansowe</t>
  </si>
  <si>
    <t>Krótkoterminowe rozliczenia międzyokresowe</t>
  </si>
  <si>
    <t>Środki pieniężne i ich ekwiwalenty</t>
  </si>
  <si>
    <t>Aktywa razem</t>
  </si>
  <si>
    <t>Pasywa</t>
  </si>
  <si>
    <t>Kapitał własny</t>
  </si>
  <si>
    <t>Kapitał podstawowy</t>
  </si>
  <si>
    <t>Akcje własne (-)</t>
  </si>
  <si>
    <t>Kapitał ze sprzedaży akcji powyżej ich wartości nominalnej</t>
  </si>
  <si>
    <t xml:space="preserve">Kapitał z tytułu płatności w formie akcji </t>
  </si>
  <si>
    <t>Kapitał rezerwowy</t>
  </si>
  <si>
    <t>Zyski (straty) zatrzymane:</t>
  </si>
  <si>
    <t>- zysk (strata) z lat ubiegłych</t>
  </si>
  <si>
    <t>- zysk (strata) netto przypadający
akcjonariuszom jednostki dominującej</t>
  </si>
  <si>
    <t>Zobowiązania długoterminowe</t>
  </si>
  <si>
    <t>Kredyty, pożyczki, inne instrumenty dłużne</t>
  </si>
  <si>
    <t>Zobowiązania z tytułu leasingu</t>
  </si>
  <si>
    <t>Rezerwa z tytułu odroczonego podatku dochodowego</t>
  </si>
  <si>
    <t>Zobowiązania i rezerwy z tytułu świadczeń pracowniczych</t>
  </si>
  <si>
    <t>Zobowiązania krótkoterminowe</t>
  </si>
  <si>
    <t>Zobowiązania z tytułu dostaw i usług oraz pozostałe zobowiązania</t>
  </si>
  <si>
    <t>Zobowiązania z tytułu bieżącego podatku dochodowego</t>
  </si>
  <si>
    <t>Zobowiązania razem</t>
  </si>
  <si>
    <t>Pasywa razem</t>
  </si>
  <si>
    <t>Działalność kontynuowana</t>
  </si>
  <si>
    <t>Przychody ze sprzedaży</t>
  </si>
  <si>
    <t>Przychody ze sprzedaży produktów i usług</t>
  </si>
  <si>
    <t>Przychody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</si>
  <si>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</si>
  <si>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</si>
  <si>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</si>
  <si>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</si>
  <si>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</si>
  <si>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 i świadczenia na rzecz pracowników</t>
  </si>
  <si>
    <t>Pozostałe koszty rodzajowe</t>
  </si>
  <si>
    <t>Wartość sprzedanych towarów i materiałów</t>
  </si>
  <si>
    <t>Pozostałe przychody operacyjne</t>
  </si>
  <si>
    <t>Pozostałe koszty operacyjne</t>
  </si>
  <si>
    <t>Przychody finansowe</t>
  </si>
  <si>
    <t>Koszty finansowe</t>
  </si>
  <si>
    <t>Podatek dochodowy</t>
  </si>
  <si>
    <t>`</t>
  </si>
  <si>
    <t>ZYSK (STRATA) NETTO NA JEDNĄ AKCJĘ</t>
  </si>
  <si>
    <t>Pozostałe całkowite dochody</t>
  </si>
  <si>
    <t>Pozycje nie przenoszone do wyniku finansowego</t>
  </si>
  <si>
    <t>Pozycje przenoszone do wyniku finansowego</t>
  </si>
  <si>
    <t>Całkowite dochody</t>
  </si>
  <si>
    <t>Przepływy środków pieniężnych z działalności operacyjnej</t>
  </si>
  <si>
    <t>Zysk (strata) przed opodatkowaniem</t>
  </si>
  <si>
    <t>Amortyzacja i odpisy aktualizujące rzeczowe aktywa trwałe</t>
  </si>
  <si>
    <t>Amortyzacja i odpisy aktualizujące wartości niematerialne</t>
  </si>
  <si>
    <t>Amortyzacja aktywa z tytułu prawa do użytkowania</t>
  </si>
  <si>
    <t>Zysk (strata) ze sprzedaży niefinansowych aktywów trwałych</t>
  </si>
  <si>
    <t>Zyski (straty) z tytułu różnic kursowych</t>
  </si>
  <si>
    <t>Koszty odsetek</t>
  </si>
  <si>
    <t>Inne korekty</t>
  </si>
  <si>
    <t>Korekty razem</t>
  </si>
  <si>
    <t>Zmiana stanu zapasów</t>
  </si>
  <si>
    <t>Zmiana stanu należności</t>
  </si>
  <si>
    <t>Zmiana stanu zobowiązań</t>
  </si>
  <si>
    <t>Zmiana stanu rezerw i rozliczeń międzyokresowych</t>
  </si>
  <si>
    <t>Zmiany w kapitale obrotowym</t>
  </si>
  <si>
    <t>Zapłacony podatek dochodowy</t>
  </si>
  <si>
    <t>Środki pieniężne netto z działalności operacyjnej</t>
  </si>
  <si>
    <t>Przepływy środków pieniężnych z działalności inwestycyjnej</t>
  </si>
  <si>
    <t>Wydatki na nabycie wartości niematerialnych</t>
  </si>
  <si>
    <t>Wpływy ze sprzedaży wartości niematerialnych</t>
  </si>
  <si>
    <t>Wydatki na nabycie rzeczowych aktywów trwałych</t>
  </si>
  <si>
    <t>Wpływy ze sprzedaży rzeczowych aktywów trwałych</t>
  </si>
  <si>
    <t>Otrzymane spłaty pożyczek udzielonych</t>
  </si>
  <si>
    <t>Wpływy z otrzymanych dotacji rządowych</t>
  </si>
  <si>
    <t>Otrzymane odsetki</t>
  </si>
  <si>
    <t>Środki pieniężne netto z działalności inwestycyjnej</t>
  </si>
  <si>
    <t>Przepływy środków pieniężnych z działalności finansowej</t>
  </si>
  <si>
    <t>Wpływy netto z tytułu emisji akcji</t>
  </si>
  <si>
    <t>Inne wpływy finansowe</t>
  </si>
  <si>
    <t>Wpływy z tytułu zaciągnięcia kredytów i pożyczek</t>
  </si>
  <si>
    <t>Spłaty kredytów i pożyczek</t>
  </si>
  <si>
    <t xml:space="preserve">Spłata zobowiązań z tytułu leasingu </t>
  </si>
  <si>
    <t>Wydatki na emisje akcji</t>
  </si>
  <si>
    <t>Odsetki zapłacone</t>
  </si>
  <si>
    <t>Inne wydatki finansowe ( prowizje)</t>
  </si>
  <si>
    <t>Środki pieniężne netto z działalności finansowej</t>
  </si>
  <si>
    <t>Zmiana netto stanu środków pieniężnych i ich ekwiwalentów</t>
  </si>
  <si>
    <t>Środki pieniężne i ich ekwiwalenty na początek okresu</t>
  </si>
  <si>
    <t xml:space="preserve">        Zmiana stanu z tytułu różnic kursowych</t>
  </si>
  <si>
    <t>Środki pieniężne i ich ekwiwalenty na koniec okresu</t>
  </si>
  <si>
    <t>Net Revenues</t>
  </si>
  <si>
    <t>sale of products and services</t>
  </si>
  <si>
    <t>Operating Costs</t>
  </si>
  <si>
    <t>NET PROFIT (LOSS) PER SHARE</t>
  </si>
  <si>
    <t>Taxes and fees</t>
  </si>
  <si>
    <t>Personal costs</t>
  </si>
  <si>
    <t>Cost of goods sold</t>
  </si>
  <si>
    <t>Other operating income</t>
  </si>
  <si>
    <t>Financial income</t>
  </si>
  <si>
    <t>Other operating costs</t>
  </si>
  <si>
    <t>Income tax</t>
  </si>
  <si>
    <t>Gross profit on sales</t>
  </si>
  <si>
    <t>Net profit</t>
  </si>
  <si>
    <t>Continued operations</t>
  </si>
  <si>
    <t>from continued operations</t>
  </si>
  <si>
    <t>Podstawowy średnioważony zysk na akcję</t>
  </si>
  <si>
    <t>Rozwodniony średnioważony zysk na akcję</t>
  </si>
  <si>
    <t>basic weighted avg profit per share</t>
  </si>
  <si>
    <t>diluted weighted avg profit per share</t>
  </si>
  <si>
    <t>TOTAL IMPREHENSIVE INCOME</t>
  </si>
  <si>
    <t>Other imprehensive income</t>
  </si>
  <si>
    <t>Sprawozdanie z wyniku</t>
  </si>
  <si>
    <t>Średni kurs PLN / EUR w okresie</t>
  </si>
  <si>
    <t>X</t>
  </si>
  <si>
    <t>PLN / EUR avg echange rate</t>
  </si>
  <si>
    <t>Assets</t>
  </si>
  <si>
    <t>Intangible assets</t>
  </si>
  <si>
    <t>Tangible fixed assets</t>
  </si>
  <si>
    <t>Right to use assets</t>
  </si>
  <si>
    <t>Deffered tax income assets</t>
  </si>
  <si>
    <t>Receivables and loans</t>
  </si>
  <si>
    <t>Cash and cash equivalents</t>
  </si>
  <si>
    <t>Total assets</t>
  </si>
  <si>
    <t>Liabilities</t>
  </si>
  <si>
    <t>Other short-term financial assets</t>
  </si>
  <si>
    <t>Short-term accruals</t>
  </si>
  <si>
    <t>Trade and other receivables</t>
  </si>
  <si>
    <t>Inventories</t>
  </si>
  <si>
    <t>Investments in subsidiaries</t>
  </si>
  <si>
    <t>Trade and other liabilities</t>
  </si>
  <si>
    <t>Total equity</t>
  </si>
  <si>
    <t>Lease liabilities</t>
  </si>
  <si>
    <t>Current liabilities</t>
  </si>
  <si>
    <t>Current assets</t>
  </si>
  <si>
    <t>Non-current assets</t>
  </si>
  <si>
    <t>Non-current liabilities</t>
  </si>
  <si>
    <t>Share capital</t>
  </si>
  <si>
    <t>Reserve capital</t>
  </si>
  <si>
    <t>Current tax liabilities</t>
  </si>
  <si>
    <t>Total liabilities</t>
  </si>
  <si>
    <t>Total equity and liabilities</t>
  </si>
  <si>
    <t>Sprawozdanie z przepływów pieniężnych</t>
  </si>
  <si>
    <t>Profit (loss) before tax</t>
  </si>
  <si>
    <t>Cash flows from operations</t>
  </si>
  <si>
    <t>Cash flows from operating activities</t>
  </si>
  <si>
    <t>Cash flows from financing activities</t>
  </si>
  <si>
    <t>Sprawozdanie z sytuacji finansowej</t>
  </si>
  <si>
    <t>Balance Sheet statements</t>
  </si>
  <si>
    <t>Cash flow statements</t>
  </si>
  <si>
    <t>Kurs PLN / EUR na koniec okresu</t>
  </si>
  <si>
    <t>PLN / EUR exchange rate</t>
  </si>
  <si>
    <t>2. Profit &amp; Loss</t>
  </si>
  <si>
    <t>1. Financial Statements</t>
  </si>
  <si>
    <t>3. Balance Sheet</t>
  </si>
  <si>
    <t>4. Cash flow</t>
  </si>
  <si>
    <t>Saldo na dzień 01.01.2021 r.</t>
  </si>
  <si>
    <t>Emisja akcji</t>
  </si>
  <si>
    <t>Wycena programu płatności akcjami</t>
  </si>
  <si>
    <t>Przekazanie wyniku finansowego na kapitał</t>
  </si>
  <si>
    <t>Razem transakcje z właścicielami</t>
  </si>
  <si>
    <t>Całkowite Dochody</t>
  </si>
  <si>
    <t>Kapitał z tytułu płatności w formie akcji</t>
  </si>
  <si>
    <t>Zyski(straty) zatrzymane</t>
  </si>
  <si>
    <t>Razem</t>
  </si>
  <si>
    <t>5. Equity Changes</t>
  </si>
  <si>
    <t>Zysk netto za okres od 01.01 do 31.12.2021 roku</t>
  </si>
  <si>
    <t>Interim statement of comprehensive income</t>
  </si>
  <si>
    <t>Cash flow from operating activities</t>
  </si>
  <si>
    <t>Cash flows from investment activities</t>
  </si>
  <si>
    <t>Net change in cash and cash equivalents</t>
  </si>
  <si>
    <t>tys. PLN (thous. PLN)</t>
  </si>
  <si>
    <t>tys. EUR (thous.EUR)</t>
  </si>
  <si>
    <t>sale of goods and raw materials</t>
  </si>
  <si>
    <t>Depreciation and amortisation</t>
  </si>
  <si>
    <t>Raw materials and energy</t>
  </si>
  <si>
    <t>Third party services</t>
  </si>
  <si>
    <t>Other costs by kind</t>
  </si>
  <si>
    <t>Financial costs</t>
  </si>
  <si>
    <t>Other items not transferred to net profit</t>
  </si>
  <si>
    <t>Other items transferred to net profit</t>
  </si>
  <si>
    <t>SELECTED FINANCIAL DATA FROM FINANCIAL STATEMENTS</t>
  </si>
  <si>
    <t>Statutory reserve funds</t>
  </si>
  <si>
    <t>Share-based payments reserve</t>
  </si>
  <si>
    <t>Retained earnings</t>
  </si>
  <si>
    <t>- from previous periods</t>
  </si>
  <si>
    <t>- net profit</t>
  </si>
  <si>
    <t>Deferred tax liabilities</t>
  </si>
  <si>
    <t>Liabilities and provisions for employee benefits</t>
  </si>
  <si>
    <t>Loans and borrowings</t>
  </si>
  <si>
    <t>Statement of cashflows</t>
  </si>
  <si>
    <t>Depreciation and impairment losses on property, plant and equipment</t>
  </si>
  <si>
    <t>Amortisation and impairment losses on intangible assets</t>
  </si>
  <si>
    <t>Amortisation of right-of-use assets</t>
  </si>
  <si>
    <t>Gain (loss) on sale of non-financial fixed assets</t>
  </si>
  <si>
    <t>Foreign exchange gains (losses)</t>
  </si>
  <si>
    <t>Interest expense</t>
  </si>
  <si>
    <t>Other adjustments</t>
  </si>
  <si>
    <t>Total adjustments</t>
  </si>
  <si>
    <t>Change in inventories</t>
  </si>
  <si>
    <t>Change in receivables</t>
  </si>
  <si>
    <t>Change in liabilities</t>
  </si>
  <si>
    <t>Change in provisions and accruals</t>
  </si>
  <si>
    <t>Changes in working capital</t>
  </si>
  <si>
    <t>Income tax paid</t>
  </si>
  <si>
    <t>Net cash from operating activities</t>
  </si>
  <si>
    <t>Acquisition of intangible assets</t>
  </si>
  <si>
    <t>Proceeds from sale of intangible assets</t>
  </si>
  <si>
    <t>Acquisition of tangible fixed assets</t>
  </si>
  <si>
    <t>Proceeds from sale of property, plant and equipment</t>
  </si>
  <si>
    <t>Repayments of loans received</t>
  </si>
  <si>
    <t>Proceeds from government grants received</t>
  </si>
  <si>
    <t>Interest received</t>
  </si>
  <si>
    <t>Net cash from investment activities</t>
  </si>
  <si>
    <t>Net proceeds from issue of shares</t>
  </si>
  <si>
    <t>Other financial inflows</t>
  </si>
  <si>
    <t>Proceeds from credit and loans</t>
  </si>
  <si>
    <t>Repayment of credits and loans</t>
  </si>
  <si>
    <t xml:space="preserve">Repayment of lease liabilities </t>
  </si>
  <si>
    <t>Expenditure on the issue of shares</t>
  </si>
  <si>
    <t>Interest paid</t>
  </si>
  <si>
    <t>Other financial expenses (commissions)</t>
  </si>
  <si>
    <t>Net cash from financing activities</t>
  </si>
  <si>
    <t>Cash and cash equivalents at beginning of period</t>
  </si>
  <si>
    <t xml:space="preserve">        Change due to exchange differences</t>
  </si>
  <si>
    <t>Cash and cash equivalents at the end of the period</t>
  </si>
  <si>
    <t>Zyski (straty) zatrzymane</t>
  </si>
  <si>
    <t>Own shares</t>
  </si>
  <si>
    <t>Total</t>
  </si>
  <si>
    <t>Balance as of 01.01.2021</t>
  </si>
  <si>
    <t>Shares issue</t>
  </si>
  <si>
    <t>ESOP valuation</t>
  </si>
  <si>
    <t>Transfer of net result to reserve capital</t>
  </si>
  <si>
    <t>Total transactions with shareholders</t>
  </si>
  <si>
    <t>Total incomes</t>
  </si>
  <si>
    <t>Długoterminowe rozliczenia międzyokresowe</t>
  </si>
  <si>
    <t>Saldo na dzień 01.01.2022 r.</t>
  </si>
  <si>
    <t>Balance as of 01.01.2022</t>
  </si>
  <si>
    <t>Spłata zobowiązań z tytułu faktoringu odwrotnego</t>
  </si>
  <si>
    <t>Repayment of reverse factoring</t>
  </si>
  <si>
    <t>Long-term prepayments</t>
  </si>
  <si>
    <t>Long-term accruals</t>
  </si>
  <si>
    <t>Przychody z odsetek i dywidend</t>
  </si>
  <si>
    <t>Interest and dividend income</t>
  </si>
  <si>
    <t>w okresie od 01.01 do 31.12.2022 r.</t>
  </si>
  <si>
    <t>In the period from 01.01 till 31.12.2022</t>
  </si>
  <si>
    <t>Saldo na dzień 31.12.2022 r.</t>
  </si>
  <si>
    <t>Balance as of 31.12.2022</t>
  </si>
  <si>
    <t>w okresie od 01.01 do 31.12.2021 r.</t>
  </si>
  <si>
    <t>Saldo na dzień 31.12.2021 r.</t>
  </si>
  <si>
    <t>Balance as of 31.12.2021</t>
  </si>
  <si>
    <t>In the period from 01.01 till 31.12.2021</t>
  </si>
  <si>
    <t>Pożyczki</t>
  </si>
  <si>
    <t>Loans</t>
  </si>
  <si>
    <t>WYBRANE DANE FINANSOWE DO ROCZNEGO SKRÓCONEGO JEDNOSTKOWEGO SPRAWOZDANIA FINANSOWEGO</t>
  </si>
  <si>
    <t>Pożyczki udzielone</t>
  </si>
  <si>
    <t>FY19</t>
  </si>
  <si>
    <t>FY20</t>
  </si>
  <si>
    <t>FY21</t>
  </si>
  <si>
    <t>FY22</t>
  </si>
  <si>
    <t>FY 21</t>
  </si>
  <si>
    <t>FY 22</t>
  </si>
  <si>
    <t>Q1</t>
  </si>
  <si>
    <t>Q2</t>
  </si>
  <si>
    <t>Q3</t>
  </si>
  <si>
    <t>Q4</t>
  </si>
  <si>
    <t>FY18</t>
  </si>
  <si>
    <t>FY17</t>
  </si>
  <si>
    <t>w okresie od 01.01 do 31.12.2020 r.</t>
  </si>
  <si>
    <t>In the period from 01.01 till 31.12.2020</t>
  </si>
  <si>
    <t>Saldo na dzień 01.01.2020 r.</t>
  </si>
  <si>
    <t>Balance as of 01.01.2020</t>
  </si>
  <si>
    <t>Zysk netto za okres od 01.01 do 31.12.2020 roku</t>
  </si>
  <si>
    <t>Saldo na dzień 31.12.2020 r.</t>
  </si>
  <si>
    <t>Balance as of 31.12.2020</t>
  </si>
  <si>
    <t>w okresie od 01.01 do 31.12.2019 r.</t>
  </si>
  <si>
    <t>In the period from 01.01 till 31.12.2019</t>
  </si>
  <si>
    <t>Saldo na dzień 01.01.2019 r.</t>
  </si>
  <si>
    <t>Balance as of 01.01.2019</t>
  </si>
  <si>
    <t>Zysk netto za okres od 01.01 do 31.12.2019 roku</t>
  </si>
  <si>
    <t>Saldo na dzień 31.12.2019 r.</t>
  </si>
  <si>
    <t>Balance as of 31.12.2019</t>
  </si>
  <si>
    <t>w okresie od 01.01 do 31.12.2018 r.</t>
  </si>
  <si>
    <t>In the period from 01.01 till 31.12.2018</t>
  </si>
  <si>
    <t>Saldo na dzień 01.01.2018 r.</t>
  </si>
  <si>
    <t>Balance as of 01.01.2018</t>
  </si>
  <si>
    <t>Zysk netto za okres od 01.01 do 31.12.2018 roku</t>
  </si>
  <si>
    <t>Saldo na dzień 31.12.2018 r.</t>
  </si>
  <si>
    <t>Balance as of 31.12.2018</t>
  </si>
  <si>
    <t>w okresie od 01.01 do 31.12.2017 r.</t>
  </si>
  <si>
    <t>In the period from 01.01 till 31.12.2017</t>
  </si>
  <si>
    <t>Saldo na dzień 01.01.2017 r.</t>
  </si>
  <si>
    <t>Balance as of 01.01.2017</t>
  </si>
  <si>
    <t>Zysk netto za okres od 01.01 do 31.12.2017 roku</t>
  </si>
  <si>
    <t>Saldo na dzień 31.12.2017 r.</t>
  </si>
  <si>
    <t>Balance as of 31.12.2017</t>
  </si>
  <si>
    <t>Należności z tytułu bieżącego podatku dochodowego</t>
  </si>
  <si>
    <t>SKRÓCONE JEDNOSTKOWE SPRAWOZDANIE ZE ZMIAN W KAPITALE WŁASNYM</t>
  </si>
  <si>
    <t>SPRAWOZDANIE Z WYNIKU (WARIANT PORÓWNAWCZY)</t>
  </si>
  <si>
    <t xml:space="preserve"> JEDNOSTKOWE SPRAWOZDANIE Z SYTUACJI FINANSOWEJ</t>
  </si>
  <si>
    <t>Statement of financial position</t>
  </si>
  <si>
    <t>SPRAWOZDANIE Z PRZEPŁYWÓW PIENIĘŻNYCH  (METODA POŚREDNIA)</t>
  </si>
  <si>
    <t>Statement of changes in equity</t>
  </si>
  <si>
    <t>SKRÓCONE JEDNOSTKOWE SPRAWOZDANIE Z WYNIKU I POZOSTAŁYCH CAŁKOWITYCH DOCHODÓW</t>
  </si>
  <si>
    <t>Statement of comprehensive income and other incomes</t>
  </si>
  <si>
    <t xml:space="preserve">Statement of comprehensive income </t>
  </si>
  <si>
    <t>Current income tax receivables</t>
  </si>
  <si>
    <t>Zysk netto za okres od 01.01 do 31.12.2022 roku</t>
  </si>
  <si>
    <t>Saldo na dzień 01.01.2022 roku</t>
  </si>
  <si>
    <t>Saldo na dzień 01.04.2022 roku</t>
  </si>
  <si>
    <t>Saldo na dzień 01.07.2022 roku</t>
  </si>
  <si>
    <t>Saldo na dzień 01.10.2022 roku</t>
  </si>
  <si>
    <t>Razem całkowite dochody</t>
  </si>
  <si>
    <t>Saldo na dzień 31.03.2022 roku</t>
  </si>
  <si>
    <t>Saldo na dzień 30.09.2022 roku</t>
  </si>
  <si>
    <t>Saldo na dzień 31.12.2022 roku</t>
  </si>
  <si>
    <t>Saldo na dzień 01.01.2021 roku</t>
  </si>
  <si>
    <t>Saldo na dzień 01.04.2021 roku</t>
  </si>
  <si>
    <t>Saldo na dzień 01.07.2021 roku</t>
  </si>
  <si>
    <t>Saldo na dzień 01.10.2021 roku</t>
  </si>
  <si>
    <t>Saldo na dzień 31.03.2021 roku</t>
  </si>
  <si>
    <t>Saldo na dzień 30.09.2021 roku</t>
  </si>
  <si>
    <t>Saldo na dzień 31.12.2021 roku</t>
  </si>
  <si>
    <t>FY 20</t>
  </si>
  <si>
    <t>FY 19</t>
  </si>
  <si>
    <t>FY 18</t>
  </si>
  <si>
    <t>FY 17</t>
  </si>
  <si>
    <t>Balance as of 31.03.2022</t>
  </si>
  <si>
    <t xml:space="preserve">Zysk (strata) netto </t>
  </si>
  <si>
    <t>w okresie od 01.01 do 31.03.2022 r.</t>
  </si>
  <si>
    <t>w okresie od 01.01 do 31.03.2021 r.</t>
  </si>
  <si>
    <t>In the period from 01.01 till 31.03.2021</t>
  </si>
  <si>
    <t>Balance as of 31.03.2021</t>
  </si>
  <si>
    <t>Balance as of 01.04.2022</t>
  </si>
  <si>
    <t>Balance as of 01.04.2021</t>
  </si>
  <si>
    <t>Balance as of 30.09.2022</t>
  </si>
  <si>
    <t>Balance as of 30.09.2021</t>
  </si>
  <si>
    <t>Balance as of 01.07.2022</t>
  </si>
  <si>
    <t>Balance as of 01.10.2022</t>
  </si>
  <si>
    <t>Balance as of 01.10.2021</t>
  </si>
  <si>
    <t>In the period from 01.01 till 31.03.2022</t>
  </si>
  <si>
    <t>w okresie od 01.07 do 30.09.2022 r.</t>
  </si>
  <si>
    <t>w okresie od 01.07 do 30.09.2021 r.</t>
  </si>
  <si>
    <t>In the period from 01.07 till 30.09.2022</t>
  </si>
  <si>
    <t>In the period from 01.07 till 30.09.2021</t>
  </si>
  <si>
    <t>w okresie od 01.10 do 31.12.2022 r.</t>
  </si>
  <si>
    <t>In the period from 01.10 till 31.12.2022</t>
  </si>
  <si>
    <t>w okresie od 01.10 do 31.12.2021 r.</t>
  </si>
  <si>
    <t>In the period from 01.10 till 31.12.2021</t>
  </si>
  <si>
    <t>Pozostałe</t>
  </si>
  <si>
    <t>Other</t>
  </si>
  <si>
    <t>Zysk / (Strata) brutto ze sprzedaży</t>
  </si>
  <si>
    <t>Zysk / (Strata) z działalności operacyjnej</t>
  </si>
  <si>
    <t>Zysk / (Strata) przed opodatkowaniem</t>
  </si>
  <si>
    <t>Zysk (Strata) netto</t>
  </si>
  <si>
    <t>Net / (Loss) profit</t>
  </si>
  <si>
    <t>Profit / (Loss) before tax</t>
  </si>
  <si>
    <t>Operating profit / (loss) (EBIT)</t>
  </si>
  <si>
    <t>Zysk / (Strata) netto</t>
  </si>
  <si>
    <t>Net Profit / (Loss)</t>
  </si>
  <si>
    <t>FY 23</t>
  </si>
  <si>
    <t>Saldo na dzień 01.01.2023 r.</t>
  </si>
  <si>
    <t>Balance as of 01.01.2023</t>
  </si>
  <si>
    <t>Zysk netto za okres od 01.01 do 31.13.2023 roku</t>
  </si>
  <si>
    <t>Balance as of 31.03.2023</t>
  </si>
  <si>
    <t>w okresie od 01.01 do 31.03.2023 r.</t>
  </si>
  <si>
    <t>w okresie od 01.07 do 30.09.2023 r.</t>
  </si>
  <si>
    <t>w okresie od 01.10 do 31.12.2023 r.</t>
  </si>
  <si>
    <t>In the period from 01.01 till 31.03.2023</t>
  </si>
  <si>
    <t>In the period from 01.07 till 30.09.2023</t>
  </si>
  <si>
    <t>In the period from 01.10 till 31.12.2023</t>
  </si>
  <si>
    <t>Saldo na dzień 01.01.2023 roku</t>
  </si>
  <si>
    <t>Saldo na dzień 01.04.2023 roku</t>
  </si>
  <si>
    <t>Balance as of 01.04.2023</t>
  </si>
  <si>
    <t>Saldo na dzień 01.07.2023 roku</t>
  </si>
  <si>
    <t>Balance as of 01.07.2023</t>
  </si>
  <si>
    <t>Saldo na dzień 01.10.2023 roku</t>
  </si>
  <si>
    <t>Balance as of 01.10.2023</t>
  </si>
  <si>
    <t>Saldo na dzień 31.03.2023 roku</t>
  </si>
  <si>
    <t>Saldo na dzień 30.09.2023 roku</t>
  </si>
  <si>
    <t>Balance as of 30.09.2023</t>
  </si>
  <si>
    <t>Saldo na dzień 31.12.2023 roku</t>
  </si>
  <si>
    <t>Balance as of 31.12.2023</t>
  </si>
  <si>
    <t>Basic financial data of Answear.com SA under IFRS for the period 2017-2023</t>
  </si>
  <si>
    <t>Dane Finansowe Answear.com S.A. wg MSSF za lata 2017-2023</t>
  </si>
  <si>
    <t>w okresie od 01.01 do 31.12.2023 r.</t>
  </si>
  <si>
    <t>In the period from 01.01 till 31.12.2023</t>
  </si>
  <si>
    <t>Loans granted</t>
  </si>
  <si>
    <t>Wartość firmy</t>
  </si>
  <si>
    <t>Company value</t>
  </si>
  <si>
    <t>Pochodne instrumenty finansowe</t>
  </si>
  <si>
    <t>Derivative financial instruments</t>
  </si>
  <si>
    <t xml:space="preserve">Środki pieniężne nabytej Zorganizowanej Części Przedsiębiorstwa </t>
  </si>
  <si>
    <t>Cash from the acquired Organized Part of the Enterprise</t>
  </si>
  <si>
    <t>Zapłata warunkowa w połączeniu jednostek</t>
  </si>
  <si>
    <t>Contingent consideration in a business combination</t>
  </si>
  <si>
    <t>Saldo na dzień 30.06.2021 roku</t>
  </si>
  <si>
    <t>Saldo na dzień 30.06.2022 roku</t>
  </si>
  <si>
    <t>Balance as of 30.06.2021</t>
  </si>
  <si>
    <t>Balance as of 30.06.2022</t>
  </si>
  <si>
    <t>Balance as of 30.06.2023</t>
  </si>
  <si>
    <t>Saldo na dzień 30.06.2023 roku</t>
  </si>
  <si>
    <t>w okresie od 01.04 do 30.06.2023 r.</t>
  </si>
  <si>
    <t>In the period from 01.04 till 30.06.2023</t>
  </si>
  <si>
    <t>In the period from 01.04 till 30.06.2021</t>
  </si>
  <si>
    <t>w okresie od 01.04 do 30.06.2021 r.</t>
  </si>
  <si>
    <t>In the period from 01.04 till 30.06.2022</t>
  </si>
  <si>
    <t>w okresie od 01.04 do 30.06.2022 r.</t>
  </si>
  <si>
    <t>Zysk (Starta) z działalności operacyjnej</t>
  </si>
  <si>
    <t>Zysk (Starta) przed opodatkowaniem</t>
  </si>
  <si>
    <t>Zysk (Starta) netto</t>
  </si>
  <si>
    <t>Podstawowy średnioważony Zysk (Starta) na akcję</t>
  </si>
  <si>
    <t>Rozwodniony średnioważony Zysk (Starta) na akcję</t>
  </si>
  <si>
    <t>Operating profit (loss) (EBIT)</t>
  </si>
  <si>
    <t>profit (loss) before tax</t>
  </si>
  <si>
    <t>Net profit (loss)</t>
  </si>
  <si>
    <t>basic weighted avg profit (loss) per share</t>
  </si>
  <si>
    <t>diluted weighted avg profit (loss) per share</t>
  </si>
  <si>
    <t>FY23</t>
  </si>
  <si>
    <t>Innwe wpływy inwestycyjne</t>
  </si>
  <si>
    <t>Other operational influences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</si>
</sst>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zł&quot;;[Red]\-#,##0\ &quot;zł&quot;"/>
    <numFmt numFmtId="164" formatCode="#,##0_);\(#,##0\);\-______"/>
    <numFmt numFmtId="165" formatCode="#,##0.00_);\(#,##0.00\);\-______"/>
    <numFmt numFmtId="166" formatCode="0.0000"/>
    <numFmt numFmtId="167" formatCode="_-* #,##0.00\ _z_ł_-;\-* #,##0.00\ _z_ł_-;_-* &quot;-&quot;??\ _z_ł_-;_-@_-"/>
    <numFmt numFmtId="168" formatCode="_(&quot;$&quot;* #,##0.00_);_(&quot;$&quot;* \(#,##0.00\);_(&quot;$&quot;* &quot;-&quot;??_);_(@_)"/>
    <numFmt numFmtId="169" formatCode="#,##0.0"/>
    <numFmt numFmtId="170" formatCode="_-* #,##0_-;\-* #,##0_-;_-* &quot;-&quot;??_-;_-@_-"/>
  </numFmts>
  <fonts count="4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Helv"/>
    </font>
    <font>
      <sz val="10"/>
      <name val="MS Sans Serif"/>
      <family val="2"/>
      <charset val="238"/>
    </font>
    <font>
      <b/>
      <sz val="8"/>
      <name val="Univers (WN)"/>
    </font>
    <font>
      <sz val="10"/>
      <name val="Arial CE"/>
    </font>
    <font>
      <sz val="10"/>
      <name val="Tahoma"/>
      <family val="2"/>
      <charset val="238"/>
    </font>
    <font>
      <sz val="12"/>
      <name val="Tms Rmn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b/>
      <sz val="9"/>
      <color theme="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 val="singleAccounting"/>
      <sz val="9"/>
      <color theme="0"/>
      <name val="Calibri"/>
      <family val="2"/>
      <scheme val="minor"/>
    </font>
    <font>
      <u val="singleAccounting"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9"/>
      <color theme="2" tint="-0.74999237037263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2" tint="-0.74999237037263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2" tint="-0.74999237037263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8C03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FFC000"/>
      </bottom>
      <diagonal/>
    </border>
    <border>
      <left/>
      <right/>
      <top/>
      <bottom style="thin">
        <color rgb="FFF8C037"/>
      </bottom>
      <diagonal/>
    </border>
    <border>
      <left/>
      <right/>
      <top style="thin">
        <color rgb="FFF8C037"/>
      </top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rgb="FFFFC000"/>
      </top>
      <bottom/>
      <diagonal/>
    </border>
    <border>
      <left/>
      <right/>
      <top style="double">
        <color theme="1" tint="0.249977111117893"/>
      </top>
      <bottom style="thin">
        <color rgb="FFFFC000"/>
      </bottom>
      <diagonal/>
    </border>
    <border>
      <left/>
      <right/>
      <top style="dotted">
        <color theme="1" tint="0.34998626667073579"/>
      </top>
      <bottom style="double">
        <color rgb="FFF8C037"/>
      </bottom>
      <diagonal/>
    </border>
    <border>
      <left/>
      <right style="dotted">
        <color theme="1" tint="0.34998626667073579"/>
      </right>
      <top/>
      <bottom/>
      <diagonal/>
    </border>
    <border>
      <left/>
      <right style="dotted">
        <color theme="1" tint="0.34998626667073579"/>
      </right>
      <top/>
      <bottom style="thin">
        <color rgb="FFF8C037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rgb="FFF8C037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</borders>
  <cellStyleXfs count="23">
    <xf numFmtId="0" fontId="0" fillId="0" borderId="0"/>
    <xf numFmtId="0" fontId="1" fillId="0" borderId="0"/>
    <xf numFmtId="0" fontId="16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1" fontId="19" fillId="0" borderId="0" applyFont="0"/>
    <xf numFmtId="0" fontId="17" fillId="0" borderId="0"/>
    <xf numFmtId="0" fontId="21" fillId="0" borderId="0"/>
    <xf numFmtId="0" fontId="1" fillId="0" borderId="0"/>
    <xf numFmtId="0" fontId="24" fillId="0" borderId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/>
  </cellStyleXfs>
  <cellXfs count="192">
    <xf numFmtId="0" fontId="0" fillId="0" borderId="0" xfId="0"/>
    <xf numFmtId="4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left" indent="1"/>
    </xf>
    <xf numFmtId="164" fontId="6" fillId="2" borderId="0" xfId="1" applyNumberFormat="1" applyFont="1" applyFill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4" fontId="3" fillId="0" borderId="0" xfId="1" applyNumberFormat="1" applyFont="1" applyAlignment="1" applyProtection="1">
      <alignment vertical="top"/>
      <protection locked="0"/>
    </xf>
    <xf numFmtId="164" fontId="10" fillId="0" borderId="4" xfId="1" applyNumberFormat="1" applyFont="1" applyBorder="1" applyAlignment="1" applyProtection="1">
      <alignment wrapText="1"/>
      <protection locked="0"/>
    </xf>
    <xf numFmtId="0" fontId="13" fillId="0" borderId="0" xfId="0" quotePrefix="1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 vertical="center" wrapText="1"/>
    </xf>
    <xf numFmtId="164" fontId="6" fillId="2" borderId="9" xfId="1" applyNumberFormat="1" applyFont="1" applyFill="1" applyBorder="1" applyAlignment="1" applyProtection="1">
      <alignment vertical="top"/>
      <protection locked="0"/>
    </xf>
    <xf numFmtId="3" fontId="11" fillId="4" borderId="0" xfId="0" applyNumberFormat="1" applyFont="1" applyFill="1" applyAlignment="1">
      <alignment horizontal="center" vertical="center" wrapText="1"/>
    </xf>
    <xf numFmtId="3" fontId="6" fillId="5" borderId="0" xfId="0" applyNumberFormat="1" applyFont="1" applyFill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3" fontId="3" fillId="0" borderId="4" xfId="1" applyNumberFormat="1" applyFont="1" applyBorder="1" applyProtection="1">
      <protection locked="0"/>
    </xf>
    <xf numFmtId="3" fontId="3" fillId="3" borderId="4" xfId="1" applyNumberFormat="1" applyFont="1" applyFill="1" applyBorder="1" applyProtection="1">
      <protection locked="0"/>
    </xf>
    <xf numFmtId="0" fontId="12" fillId="0" borderId="2" xfId="0" applyFont="1" applyBorder="1" applyAlignment="1">
      <alignment horizontal="left"/>
    </xf>
    <xf numFmtId="164" fontId="12" fillId="0" borderId="12" xfId="1" applyNumberFormat="1" applyFont="1" applyBorder="1" applyProtection="1">
      <protection locked="0"/>
    </xf>
    <xf numFmtId="3" fontId="12" fillId="0" borderId="12" xfId="1" applyNumberFormat="1" applyFont="1" applyBorder="1" applyProtection="1">
      <protection locked="0"/>
    </xf>
    <xf numFmtId="164" fontId="12" fillId="3" borderId="10" xfId="1" applyNumberFormat="1" applyFont="1" applyFill="1" applyBorder="1" applyProtection="1">
      <protection locked="0"/>
    </xf>
    <xf numFmtId="3" fontId="3" fillId="0" borderId="13" xfId="1" applyNumberFormat="1" applyFont="1" applyBorder="1" applyProtection="1">
      <protection locked="0"/>
    </xf>
    <xf numFmtId="3" fontId="3" fillId="3" borderId="11" xfId="1" applyNumberFormat="1" applyFont="1" applyFill="1" applyBorder="1" applyProtection="1">
      <protection locked="0"/>
    </xf>
    <xf numFmtId="164" fontId="15" fillId="0" borderId="14" xfId="1" applyNumberFormat="1" applyFont="1" applyBorder="1" applyProtection="1">
      <protection locked="0"/>
    </xf>
    <xf numFmtId="164" fontId="15" fillId="3" borderId="14" xfId="1" applyNumberFormat="1" applyFont="1" applyFill="1" applyBorder="1" applyProtection="1">
      <protection locked="0"/>
    </xf>
    <xf numFmtId="0" fontId="25" fillId="8" borderId="0" xfId="0" applyFont="1" applyFill="1" applyAlignment="1">
      <alignment horizontal="right" vertical="center"/>
    </xf>
    <xf numFmtId="0" fontId="25" fillId="8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8" borderId="0" xfId="0" applyFont="1" applyFill="1" applyAlignment="1">
      <alignment horizontal="centerContinuous"/>
    </xf>
    <xf numFmtId="0" fontId="32" fillId="8" borderId="0" xfId="0" applyFont="1" applyFill="1" applyAlignment="1">
      <alignment horizontal="centerContinuous"/>
    </xf>
    <xf numFmtId="0" fontId="30" fillId="0" borderId="0" xfId="0" applyFont="1" applyAlignment="1">
      <alignment horizontal="left" vertical="top"/>
    </xf>
    <xf numFmtId="0" fontId="33" fillId="0" borderId="0" xfId="0" applyFont="1" applyAlignment="1">
      <alignment horizontal="right" vertical="center" wrapText="1"/>
    </xf>
    <xf numFmtId="3" fontId="34" fillId="0" borderId="2" xfId="1" applyNumberFormat="1" applyFont="1" applyBorder="1" applyAlignment="1" applyProtection="1">
      <alignment horizontal="right" vertical="top"/>
      <protection locked="0"/>
    </xf>
    <xf numFmtId="164" fontId="34" fillId="0" borderId="2" xfId="1" applyNumberFormat="1" applyFont="1" applyBorder="1" applyAlignment="1" applyProtection="1">
      <alignment vertical="top"/>
      <protection locked="0"/>
    </xf>
    <xf numFmtId="3" fontId="34" fillId="0" borderId="2" xfId="1" applyNumberFormat="1" applyFont="1" applyBorder="1" applyAlignment="1" applyProtection="1">
      <alignment vertical="top"/>
      <protection locked="0"/>
    </xf>
    <xf numFmtId="164" fontId="34" fillId="0" borderId="0" xfId="1" applyNumberFormat="1" applyFont="1" applyAlignment="1" applyProtection="1">
      <alignment vertical="top"/>
      <protection locked="0"/>
    </xf>
    <xf numFmtId="3" fontId="34" fillId="0" borderId="0" xfId="1" applyNumberFormat="1" applyFont="1" applyAlignment="1" applyProtection="1">
      <alignment vertical="top"/>
      <protection locked="0"/>
    </xf>
    <xf numFmtId="164" fontId="25" fillId="2" borderId="0" xfId="1" applyNumberFormat="1" applyFont="1" applyFill="1" applyAlignment="1" applyProtection="1">
      <alignment vertical="top"/>
      <protection locked="0"/>
    </xf>
    <xf numFmtId="3" fontId="25" fillId="2" borderId="0" xfId="1" applyNumberFormat="1" applyFont="1" applyFill="1" applyAlignment="1" applyProtection="1">
      <alignment vertical="top"/>
      <protection locked="0"/>
    </xf>
    <xf numFmtId="165" fontId="34" fillId="0" borderId="2" xfId="1" applyNumberFormat="1" applyFont="1" applyBorder="1" applyAlignment="1" applyProtection="1">
      <alignment vertical="top"/>
      <protection locked="0"/>
    </xf>
    <xf numFmtId="0" fontId="28" fillId="7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 wrapText="1"/>
    </xf>
    <xf numFmtId="3" fontId="33" fillId="0" borderId="0" xfId="0" applyNumberFormat="1" applyFont="1" applyAlignment="1">
      <alignment horizontal="right" vertical="center" wrapText="1"/>
    </xf>
    <xf numFmtId="164" fontId="34" fillId="0" borderId="2" xfId="1" applyNumberFormat="1" applyFont="1" applyBorder="1" applyAlignment="1" applyProtection="1">
      <alignment horizontal="right" vertical="top"/>
      <protection locked="0"/>
    </xf>
    <xf numFmtId="164" fontId="34" fillId="0" borderId="0" xfId="1" applyNumberFormat="1" applyFont="1" applyAlignment="1" applyProtection="1">
      <alignment horizontal="right" vertical="top"/>
      <protection locked="0"/>
    </xf>
    <xf numFmtId="164" fontId="25" fillId="2" borderId="0" xfId="1" applyNumberFormat="1" applyFont="1" applyFill="1" applyAlignment="1" applyProtection="1">
      <alignment horizontal="right" vertical="top"/>
      <protection locked="0"/>
    </xf>
    <xf numFmtId="0" fontId="28" fillId="7" borderId="0" xfId="0" applyFont="1" applyFill="1" applyAlignment="1">
      <alignment horizontal="right"/>
    </xf>
    <xf numFmtId="4" fontId="29" fillId="0" borderId="0" xfId="0" applyNumberFormat="1" applyFont="1"/>
    <xf numFmtId="0" fontId="35" fillId="0" borderId="0" xfId="0" applyFont="1" applyAlignment="1">
      <alignment horizontal="center"/>
    </xf>
    <xf numFmtId="4" fontId="29" fillId="0" borderId="0" xfId="1" applyNumberFormat="1" applyFont="1" applyAlignment="1" applyProtection="1">
      <alignment vertical="top"/>
      <protection locked="0"/>
    </xf>
    <xf numFmtId="164" fontId="28" fillId="0" borderId="0" xfId="0" applyNumberFormat="1" applyFont="1"/>
    <xf numFmtId="0" fontId="25" fillId="8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wrapText="1"/>
    </xf>
    <xf numFmtId="0" fontId="29" fillId="0" borderId="4" xfId="0" applyFont="1" applyBorder="1" applyAlignment="1">
      <alignment horizontal="left" wrapText="1" indent="2"/>
    </xf>
    <xf numFmtId="0" fontId="35" fillId="0" borderId="4" xfId="0" applyFont="1" applyBorder="1" applyAlignment="1">
      <alignment horizontal="left" wrapText="1" indent="2"/>
    </xf>
    <xf numFmtId="3" fontId="29" fillId="0" borderId="4" xfId="1" applyNumberFormat="1" applyFont="1" applyBorder="1" applyAlignment="1" applyProtection="1">
      <alignment vertical="top" wrapText="1"/>
      <protection locked="0"/>
    </xf>
    <xf numFmtId="3" fontId="29" fillId="0" borderId="4" xfId="1" applyNumberFormat="1" applyFont="1" applyBorder="1" applyAlignment="1" applyProtection="1">
      <alignment wrapText="1"/>
      <protection locked="0"/>
    </xf>
    <xf numFmtId="0" fontId="34" fillId="6" borderId="7" xfId="0" applyFont="1" applyFill="1" applyBorder="1" applyAlignment="1">
      <alignment horizontal="left" indent="1"/>
    </xf>
    <xf numFmtId="0" fontId="38" fillId="6" borderId="7" xfId="0" applyFont="1" applyFill="1" applyBorder="1" applyAlignment="1">
      <alignment horizontal="left" indent="1"/>
    </xf>
    <xf numFmtId="3" fontId="34" fillId="6" borderId="7" xfId="1" applyNumberFormat="1" applyFont="1" applyFill="1" applyBorder="1" applyAlignment="1" applyProtection="1">
      <alignment vertical="top"/>
      <protection locked="0"/>
    </xf>
    <xf numFmtId="0" fontId="27" fillId="0" borderId="0" xfId="0" applyFont="1" applyAlignment="1">
      <alignment horizontal="left"/>
    </xf>
    <xf numFmtId="3" fontId="38" fillId="0" borderId="0" xfId="0" applyNumberFormat="1" applyFont="1" applyAlignment="1">
      <alignment horizontal="left" indent="1"/>
    </xf>
    <xf numFmtId="0" fontId="29" fillId="0" borderId="8" xfId="0" applyFont="1" applyBorder="1" applyAlignment="1">
      <alignment horizontal="left" wrapText="1" indent="2"/>
    </xf>
    <xf numFmtId="0" fontId="35" fillId="0" borderId="8" xfId="0" applyFont="1" applyBorder="1" applyAlignment="1">
      <alignment horizontal="left" wrapText="1" indent="2"/>
    </xf>
    <xf numFmtId="3" fontId="29" fillId="0" borderId="8" xfId="1" applyNumberFormat="1" applyFont="1" applyBorder="1" applyAlignment="1" applyProtection="1">
      <alignment wrapText="1"/>
      <protection locked="0"/>
    </xf>
    <xf numFmtId="0" fontId="34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25" fillId="2" borderId="0" xfId="0" applyFont="1" applyFill="1" applyAlignment="1">
      <alignment horizontal="left" indent="1"/>
    </xf>
    <xf numFmtId="0" fontId="33" fillId="2" borderId="0" xfId="0" applyFont="1" applyFill="1" applyAlignment="1">
      <alignment horizontal="left" indent="1"/>
    </xf>
    <xf numFmtId="0" fontId="27" fillId="0" borderId="0" xfId="0" applyFont="1" applyAlignment="1">
      <alignment horizontal="left" vertical="center" indent="1"/>
    </xf>
    <xf numFmtId="3" fontId="29" fillId="0" borderId="0" xfId="1" applyNumberFormat="1" applyFont="1" applyAlignment="1" applyProtection="1">
      <alignment vertical="center"/>
      <protection locked="0"/>
    </xf>
    <xf numFmtId="164" fontId="27" fillId="0" borderId="0" xfId="1" applyNumberFormat="1" applyFont="1" applyAlignment="1" applyProtection="1">
      <alignment vertical="center"/>
      <protection locked="0"/>
    </xf>
    <xf numFmtId="3" fontId="29" fillId="0" borderId="0" xfId="0" applyNumberFormat="1" applyFont="1"/>
    <xf numFmtId="164" fontId="29" fillId="0" borderId="4" xfId="1" applyNumberFormat="1" applyFont="1" applyBorder="1" applyAlignment="1" applyProtection="1">
      <alignment wrapText="1"/>
      <protection locked="0"/>
    </xf>
    <xf numFmtId="0" fontId="29" fillId="0" borderId="4" xfId="0" quotePrefix="1" applyFont="1" applyBorder="1" applyAlignment="1">
      <alignment horizontal="left" vertical="top" indent="2"/>
    </xf>
    <xf numFmtId="0" fontId="27" fillId="0" borderId="0" xfId="0" applyFont="1" applyAlignment="1">
      <alignment horizontal="left" indent="1"/>
    </xf>
    <xf numFmtId="3" fontId="27" fillId="0" borderId="0" xfId="1" applyNumberFormat="1" applyFont="1" applyAlignment="1" applyProtection="1">
      <alignment vertical="top"/>
      <protection locked="0"/>
    </xf>
    <xf numFmtId="0" fontId="34" fillId="0" borderId="2" xfId="0" applyFont="1" applyBorder="1" applyAlignment="1">
      <alignment horizontal="left" indent="1"/>
    </xf>
    <xf numFmtId="0" fontId="38" fillId="0" borderId="2" xfId="0" applyFont="1" applyBorder="1" applyAlignment="1">
      <alignment horizontal="left" indent="1"/>
    </xf>
    <xf numFmtId="0" fontId="27" fillId="0" borderId="0" xfId="0" applyFont="1" applyAlignment="1">
      <alignment horizontal="left" wrapText="1" indent="1"/>
    </xf>
    <xf numFmtId="0" fontId="39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vertical="top"/>
    </xf>
    <xf numFmtId="3" fontId="34" fillId="0" borderId="0" xfId="1" applyNumberFormat="1" applyFont="1" applyAlignment="1" applyProtection="1">
      <alignment horizontal="right" vertical="top"/>
      <protection locked="0"/>
    </xf>
    <xf numFmtId="3" fontId="25" fillId="2" borderId="0" xfId="1" applyNumberFormat="1" applyFont="1" applyFill="1" applyAlignment="1" applyProtection="1">
      <alignment horizontal="right" vertical="top"/>
      <protection locked="0"/>
    </xf>
    <xf numFmtId="165" fontId="34" fillId="0" borderId="2" xfId="1" applyNumberFormat="1" applyFont="1" applyBorder="1" applyAlignment="1" applyProtection="1">
      <alignment horizontal="right" vertical="top"/>
      <protection locked="0"/>
    </xf>
    <xf numFmtId="0" fontId="28" fillId="7" borderId="0" xfId="0" applyFont="1" applyFill="1" applyAlignment="1">
      <alignment horizontal="left" indent="2"/>
    </xf>
    <xf numFmtId="0" fontId="40" fillId="7" borderId="0" xfId="0" applyFont="1" applyFill="1" applyAlignment="1">
      <alignment horizontal="left" indent="1"/>
    </xf>
    <xf numFmtId="166" fontId="28" fillId="7" borderId="0" xfId="0" applyNumberFormat="1" applyFont="1" applyFill="1" applyAlignment="1">
      <alignment horizontal="right"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166" fontId="28" fillId="7" borderId="0" xfId="0" applyNumberFormat="1" applyFont="1" applyFill="1"/>
    <xf numFmtId="3" fontId="28" fillId="0" borderId="0" xfId="0" applyNumberFormat="1" applyFont="1"/>
    <xf numFmtId="0" fontId="27" fillId="0" borderId="0" xfId="0" applyFont="1" applyAlignment="1">
      <alignment horizontal="left" vertical="center"/>
    </xf>
    <xf numFmtId="0" fontId="29" fillId="0" borderId="3" xfId="0" applyFont="1" applyBorder="1" applyAlignment="1">
      <alignment horizontal="left" indent="2"/>
    </xf>
    <xf numFmtId="0" fontId="35" fillId="0" borderId="3" xfId="0" applyFont="1" applyBorder="1" applyAlignment="1">
      <alignment horizontal="left" indent="2"/>
    </xf>
    <xf numFmtId="3" fontId="29" fillId="0" borderId="3" xfId="1" applyNumberFormat="1" applyFont="1" applyBorder="1" applyAlignment="1" applyProtection="1">
      <alignment vertical="top"/>
      <protection locked="0"/>
    </xf>
    <xf numFmtId="164" fontId="29" fillId="0" borderId="3" xfId="1" applyNumberFormat="1" applyFont="1" applyBorder="1" applyAlignment="1" applyProtection="1">
      <alignment vertical="top"/>
      <protection locked="0"/>
    </xf>
    <xf numFmtId="0" fontId="29" fillId="0" borderId="5" xfId="0" applyFont="1" applyBorder="1" applyAlignment="1">
      <alignment horizontal="left" indent="2"/>
    </xf>
    <xf numFmtId="0" fontId="35" fillId="0" borderId="5" xfId="0" applyFont="1" applyBorder="1" applyAlignment="1">
      <alignment horizontal="left" indent="2"/>
    </xf>
    <xf numFmtId="3" fontId="41" fillId="0" borderId="5" xfId="1" applyNumberFormat="1" applyFont="1" applyBorder="1" applyAlignment="1" applyProtection="1">
      <alignment vertical="top"/>
      <protection locked="0"/>
    </xf>
    <xf numFmtId="164" fontId="41" fillId="0" borderId="5" xfId="1" applyNumberFormat="1" applyFont="1" applyBorder="1" applyAlignment="1" applyProtection="1">
      <alignment vertical="top"/>
      <protection locked="0"/>
    </xf>
    <xf numFmtId="164" fontId="27" fillId="0" borderId="0" xfId="1" applyNumberFormat="1" applyFont="1" applyAlignment="1" applyProtection="1">
      <alignment vertical="top"/>
      <protection locked="0"/>
    </xf>
    <xf numFmtId="0" fontId="34" fillId="0" borderId="1" xfId="0" applyFont="1" applyBorder="1" applyAlignment="1">
      <alignment horizontal="left" indent="1"/>
    </xf>
    <xf numFmtId="0" fontId="38" fillId="0" borderId="1" xfId="0" applyFont="1" applyBorder="1" applyAlignment="1">
      <alignment horizontal="left" indent="1"/>
    </xf>
    <xf numFmtId="3" fontId="34" fillId="0" borderId="1" xfId="1" applyNumberFormat="1" applyFont="1" applyBorder="1" applyAlignment="1" applyProtection="1">
      <alignment vertical="top"/>
      <protection locked="0"/>
    </xf>
    <xf numFmtId="164" fontId="34" fillId="0" borderId="1" xfId="1" applyNumberFormat="1" applyFont="1" applyBorder="1" applyAlignment="1" applyProtection="1">
      <alignment vertical="top"/>
      <protection locked="0"/>
    </xf>
    <xf numFmtId="0" fontId="29" fillId="0" borderId="6" xfId="0" applyFont="1" applyBorder="1" applyAlignment="1">
      <alignment horizontal="left" indent="2"/>
    </xf>
    <xf numFmtId="0" fontId="35" fillId="0" borderId="4" xfId="0" applyFont="1" applyBorder="1" applyAlignment="1">
      <alignment horizontal="left" indent="2"/>
    </xf>
    <xf numFmtId="3" fontId="29" fillId="0" borderId="6" xfId="1" applyNumberFormat="1" applyFont="1" applyBorder="1" applyAlignment="1" applyProtection="1">
      <alignment vertical="top"/>
      <protection locked="0"/>
    </xf>
    <xf numFmtId="164" fontId="29" fillId="0" borderId="6" xfId="1" applyNumberFormat="1" applyFont="1" applyBorder="1" applyAlignment="1" applyProtection="1">
      <alignment vertical="top"/>
      <protection locked="0"/>
    </xf>
    <xf numFmtId="3" fontId="29" fillId="0" borderId="5" xfId="1" applyNumberFormat="1" applyFont="1" applyBorder="1" applyAlignment="1" applyProtection="1">
      <alignment vertical="top"/>
      <protection locked="0"/>
    </xf>
    <xf numFmtId="164" fontId="29" fillId="0" borderId="5" xfId="1" applyNumberFormat="1" applyFont="1" applyBorder="1" applyAlignment="1" applyProtection="1">
      <alignment vertical="top"/>
      <protection locked="0"/>
    </xf>
    <xf numFmtId="0" fontId="29" fillId="0" borderId="4" xfId="0" applyFont="1" applyBorder="1" applyAlignment="1">
      <alignment horizontal="left" indent="2"/>
    </xf>
    <xf numFmtId="3" fontId="29" fillId="0" borderId="4" xfId="1" applyNumberFormat="1" applyFont="1" applyBorder="1" applyAlignment="1" applyProtection="1">
      <alignment vertical="top"/>
      <protection locked="0"/>
    </xf>
    <xf numFmtId="164" fontId="29" fillId="0" borderId="4" xfId="1" applyNumberFormat="1" applyFont="1" applyBorder="1" applyAlignment="1" applyProtection="1">
      <alignment vertical="top"/>
      <protection locked="0"/>
    </xf>
    <xf numFmtId="3" fontId="29" fillId="0" borderId="5" xfId="1" applyNumberFormat="1" applyFont="1" applyBorder="1" applyProtection="1">
      <protection locked="0"/>
    </xf>
    <xf numFmtId="164" fontId="29" fillId="0" borderId="5" xfId="1" applyNumberFormat="1" applyFont="1" applyBorder="1" applyProtection="1">
      <protection locked="0"/>
    </xf>
    <xf numFmtId="0" fontId="29" fillId="0" borderId="0" xfId="0" applyFont="1" applyAlignment="1">
      <alignment horizontal="left" indent="2"/>
    </xf>
    <xf numFmtId="3" fontId="29" fillId="0" borderId="0" xfId="1" applyNumberFormat="1" applyFont="1" applyAlignment="1" applyProtection="1">
      <alignment vertical="top"/>
      <protection locked="0"/>
    </xf>
    <xf numFmtId="164" fontId="29" fillId="0" borderId="0" xfId="1" applyNumberFormat="1" applyFont="1" applyAlignment="1" applyProtection="1">
      <alignment vertical="top"/>
      <protection locked="0"/>
    </xf>
    <xf numFmtId="164" fontId="34" fillId="6" borderId="7" xfId="1" applyNumberFormat="1" applyFont="1" applyFill="1" applyBorder="1" applyAlignment="1" applyProtection="1">
      <alignment vertical="top"/>
      <protection locked="0"/>
    </xf>
    <xf numFmtId="0" fontId="35" fillId="0" borderId="4" xfId="0" applyFont="1" applyBorder="1" applyAlignment="1">
      <alignment horizontal="left"/>
    </xf>
    <xf numFmtId="0" fontId="30" fillId="0" borderId="0" xfId="0" applyFont="1" applyAlignment="1">
      <alignment horizontal="left" indent="1"/>
    </xf>
    <xf numFmtId="0" fontId="35" fillId="0" borderId="0" xfId="0" applyFont="1" applyAlignment="1">
      <alignment horizontal="left" indent="2"/>
    </xf>
    <xf numFmtId="0" fontId="35" fillId="0" borderId="4" xfId="0" applyFont="1" applyBorder="1" applyAlignment="1">
      <alignment horizontal="left" indent="1"/>
    </xf>
    <xf numFmtId="4" fontId="29" fillId="0" borderId="4" xfId="1" applyNumberFormat="1" applyFont="1" applyBorder="1" applyAlignment="1" applyProtection="1">
      <alignment vertical="top"/>
      <protection locked="0"/>
    </xf>
    <xf numFmtId="165" fontId="29" fillId="0" borderId="4" xfId="1" applyNumberFormat="1" applyFont="1" applyBorder="1" applyAlignment="1" applyProtection="1">
      <alignment vertical="top"/>
      <protection locked="0"/>
    </xf>
    <xf numFmtId="0" fontId="35" fillId="0" borderId="0" xfId="0" applyFont="1" applyAlignment="1">
      <alignment horizontal="left" indent="1"/>
    </xf>
    <xf numFmtId="165" fontId="29" fillId="0" borderId="0" xfId="1" applyNumberFormat="1" applyFont="1" applyAlignment="1" applyProtection="1">
      <alignment vertical="center"/>
      <protection locked="0"/>
    </xf>
    <xf numFmtId="0" fontId="29" fillId="0" borderId="0" xfId="0" quotePrefix="1" applyFont="1" applyAlignment="1">
      <alignment horizontal="left" indent="2"/>
    </xf>
    <xf numFmtId="3" fontId="27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7" fillId="0" borderId="0" xfId="0" applyFont="1" applyAlignment="1">
      <alignment horizontal="left" indent="2"/>
    </xf>
    <xf numFmtId="3" fontId="27" fillId="0" borderId="0" xfId="1" applyNumberFormat="1" applyFont="1" applyProtection="1">
      <protection locked="0"/>
    </xf>
    <xf numFmtId="3" fontId="29" fillId="0" borderId="0" xfId="1" applyNumberFormat="1" applyFont="1" applyProtection="1">
      <protection locked="0"/>
    </xf>
    <xf numFmtId="169" fontId="28" fillId="0" borderId="0" xfId="0" applyNumberFormat="1" applyFont="1"/>
    <xf numFmtId="3" fontId="29" fillId="0" borderId="4" xfId="1" applyNumberFormat="1" applyFont="1" applyBorder="1" applyProtection="1">
      <protection locked="0"/>
    </xf>
    <xf numFmtId="0" fontId="29" fillId="0" borderId="0" xfId="0" applyFont="1" applyAlignment="1">
      <alignment horizontal="left" wrapText="1" indent="2"/>
    </xf>
    <xf numFmtId="164" fontId="29" fillId="0" borderId="0" xfId="1" applyNumberFormat="1" applyFont="1" applyAlignment="1" applyProtection="1">
      <alignment wrapText="1"/>
      <protection locked="0"/>
    </xf>
    <xf numFmtId="0" fontId="25" fillId="4" borderId="0" xfId="0" applyFont="1" applyFill="1" applyAlignment="1">
      <alignment horizontal="left" wrapText="1" indent="1"/>
    </xf>
    <xf numFmtId="0" fontId="33" fillId="4" borderId="0" xfId="0" applyFont="1" applyFill="1" applyAlignment="1">
      <alignment horizontal="left" vertical="center" indent="1"/>
    </xf>
    <xf numFmtId="164" fontId="25" fillId="4" borderId="0" xfId="1" applyNumberFormat="1" applyFont="1" applyFill="1" applyAlignment="1" applyProtection="1">
      <alignment vertical="center"/>
      <protection locked="0"/>
    </xf>
    <xf numFmtId="0" fontId="29" fillId="0" borderId="4" xfId="0" applyFont="1" applyBorder="1" applyAlignment="1">
      <alignment horizontal="left" wrapText="1"/>
    </xf>
    <xf numFmtId="170" fontId="28" fillId="0" borderId="0" xfId="0" applyNumberFormat="1" applyFont="1"/>
    <xf numFmtId="3" fontId="11" fillId="4" borderId="0" xfId="0" applyNumberFormat="1" applyFont="1" applyFill="1" applyAlignment="1">
      <alignment horizontal="centerContinuous" vertical="center" wrapText="1"/>
    </xf>
    <xf numFmtId="0" fontId="31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25" fillId="5" borderId="0" xfId="0" applyFont="1" applyFill="1" applyAlignment="1">
      <alignment horizontal="centerContinuous" vertical="center"/>
    </xf>
    <xf numFmtId="0" fontId="42" fillId="5" borderId="0" xfId="0" applyFont="1" applyFill="1" applyAlignment="1">
      <alignment horizontal="centerContinuous" vertical="center"/>
    </xf>
    <xf numFmtId="0" fontId="5" fillId="5" borderId="0" xfId="0" applyFont="1" applyFill="1" applyAlignment="1">
      <alignment horizontal="centerContinuous"/>
    </xf>
    <xf numFmtId="3" fontId="11" fillId="5" borderId="0" xfId="0" applyNumberFormat="1" applyFont="1" applyFill="1" applyAlignment="1">
      <alignment horizontal="center" vertical="center" wrapText="1"/>
    </xf>
    <xf numFmtId="0" fontId="43" fillId="0" borderId="2" xfId="0" applyFont="1" applyBorder="1" applyAlignment="1">
      <alignment horizontal="left"/>
    </xf>
    <xf numFmtId="164" fontId="43" fillId="0" borderId="12" xfId="1" applyNumberFormat="1" applyFont="1" applyBorder="1" applyProtection="1">
      <protection locked="0"/>
    </xf>
    <xf numFmtId="3" fontId="43" fillId="0" borderId="12" xfId="1" applyNumberFormat="1" applyFont="1" applyBorder="1" applyProtection="1">
      <protection locked="0"/>
    </xf>
    <xf numFmtId="164" fontId="43" fillId="3" borderId="10" xfId="1" applyNumberFormat="1" applyFont="1" applyFill="1" applyBorder="1" applyProtection="1">
      <protection locked="0"/>
    </xf>
    <xf numFmtId="0" fontId="44" fillId="0" borderId="4" xfId="0" applyFont="1" applyBorder="1" applyAlignment="1">
      <alignment horizontal="left"/>
    </xf>
    <xf numFmtId="3" fontId="44" fillId="0" borderId="4" xfId="1" applyNumberFormat="1" applyFont="1" applyBorder="1" applyProtection="1">
      <protection locked="0"/>
    </xf>
    <xf numFmtId="3" fontId="44" fillId="3" borderId="4" xfId="1" applyNumberFormat="1" applyFont="1" applyFill="1" applyBorder="1" applyProtection="1">
      <protection locked="0"/>
    </xf>
    <xf numFmtId="164" fontId="45" fillId="0" borderId="14" xfId="1" applyNumberFormat="1" applyFont="1" applyBorder="1" applyProtection="1">
      <protection locked="0"/>
    </xf>
    <xf numFmtId="3" fontId="44" fillId="3" borderId="11" xfId="1" applyNumberFormat="1" applyFont="1" applyFill="1" applyBorder="1" applyProtection="1">
      <protection locked="0"/>
    </xf>
    <xf numFmtId="164" fontId="45" fillId="3" borderId="14" xfId="1" applyNumberFormat="1" applyFont="1" applyFill="1" applyBorder="1" applyProtection="1">
      <protection locked="0"/>
    </xf>
    <xf numFmtId="3" fontId="44" fillId="0" borderId="13" xfId="1" applyNumberFormat="1" applyFont="1" applyBorder="1" applyProtection="1">
      <protection locked="0"/>
    </xf>
    <xf numFmtId="0" fontId="11" fillId="2" borderId="0" xfId="0" applyFont="1" applyFill="1" applyAlignment="1">
      <alignment horizontal="left" indent="1"/>
    </xf>
    <xf numFmtId="164" fontId="11" fillId="2" borderId="0" xfId="1" applyNumberFormat="1" applyFont="1" applyFill="1" applyAlignment="1" applyProtection="1">
      <alignment vertical="top"/>
      <protection locked="0"/>
    </xf>
    <xf numFmtId="164" fontId="11" fillId="2" borderId="9" xfId="1" applyNumberFormat="1" applyFont="1" applyFill="1" applyBorder="1" applyAlignment="1" applyProtection="1">
      <alignment vertical="top"/>
      <protection locked="0"/>
    </xf>
    <xf numFmtId="0" fontId="11" fillId="5" borderId="0" xfId="0" applyFont="1" applyFill="1" applyAlignment="1">
      <alignment horizontal="centerContinuous"/>
    </xf>
    <xf numFmtId="0" fontId="7" fillId="0" borderId="4" xfId="0" applyFont="1" applyBorder="1" applyAlignment="1">
      <alignment horizontal="left" indent="2"/>
    </xf>
    <xf numFmtId="0" fontId="28" fillId="0" borderId="0" xfId="0" applyFont="1" applyAlignment="1">
      <alignment horizontal="center"/>
    </xf>
    <xf numFmtId="0" fontId="38" fillId="0" borderId="0" xfId="0" applyFont="1"/>
    <xf numFmtId="164" fontId="29" fillId="0" borderId="4" xfId="1" applyNumberFormat="1" applyFont="1" applyBorder="1" applyProtection="1">
      <protection locked="0"/>
    </xf>
    <xf numFmtId="0" fontId="35" fillId="0" borderId="4" xfId="0" applyFont="1" applyBorder="1"/>
    <xf numFmtId="0" fontId="46" fillId="2" borderId="0" xfId="0" applyFont="1" applyFill="1" applyAlignment="1">
      <alignment horizontal="left" indent="1"/>
    </xf>
    <xf numFmtId="164" fontId="0" fillId="0" borderId="0" xfId="0" applyNumberFormat="1"/>
    <xf numFmtId="165" fontId="29" fillId="0" borderId="0" xfId="1" applyNumberFormat="1" applyFont="1" applyAlignment="1" applyProtection="1">
      <alignment vertical="top"/>
      <protection locked="0"/>
    </xf>
    <xf numFmtId="0" fontId="10" fillId="0" borderId="4" xfId="0" applyFont="1" applyBorder="1" applyAlignment="1">
      <alignment horizontal="left" wrapText="1" indent="2"/>
    </xf>
    <xf numFmtId="0" fontId="36" fillId="8" borderId="0" xfId="0" applyFont="1" applyFill="1" applyAlignment="1">
      <alignment horizontal="center" vertical="center"/>
    </xf>
    <xf numFmtId="0" fontId="36" fillId="8" borderId="0" xfId="0" applyFont="1" applyFill="1" applyAlignment="1">
      <alignment horizontal="center" vertical="center" wrapText="1"/>
    </xf>
    <xf numFmtId="0" fontId="37" fillId="8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8" borderId="0" xfId="0" applyFont="1" applyFill="1" applyAlignment="1">
      <alignment horizontal="center"/>
    </xf>
    <xf numFmtId="0" fontId="25" fillId="8" borderId="0" xfId="0" applyFont="1" applyFill="1" applyAlignment="1">
      <alignment horizontal="center" vertical="center"/>
    </xf>
  </cellXfs>
  <cellStyles count="23">
    <cellStyle name="Comma [0]" xfId="3" xr:uid="{6613C406-FBD6-4821-BE3B-556226E7078C}"/>
    <cellStyle name="Comma [0] 2" xfId="4" xr:uid="{54AD6A5C-7F2F-4F09-95A1-8F0F4B351D67}"/>
    <cellStyle name="Comma_ADEM$" xfId="5" xr:uid="{C83617FF-B11C-4C02-8410-7E47485C749F}"/>
    <cellStyle name="Currency [0]" xfId="6" xr:uid="{943CC3B0-9FCD-42E3-82B4-1796AE86BE36}"/>
    <cellStyle name="Currency [0] 2" xfId="7" xr:uid="{8B38DA89-4C70-444D-9009-6930A7A5EA51}"/>
    <cellStyle name="Currency_Akcje1" xfId="8" xr:uid="{67A96D78-6EBF-4A9D-9BE7-5AA83EBD71FB}"/>
    <cellStyle name="Dziesiętny 2" xfId="10" xr:uid="{212A93F5-3742-46DF-927A-6827A81C5E97}"/>
    <cellStyle name="Dziesiętny 3" xfId="9" xr:uid="{D8F74FFC-6132-42EC-ADB9-BB74ED1429FE}"/>
    <cellStyle name="E&amp;Y House" xfId="11" xr:uid="{F85F6771-EF83-4F61-B2AC-804EFEDA5909}"/>
    <cellStyle name="Normal 2" xfId="12" xr:uid="{61CA5494-E035-4EDC-9107-29FF80F46BE0}"/>
    <cellStyle name="Normal_ADEM$" xfId="13" xr:uid="{31096938-AED1-4184-98B9-77813C4E2E2B}"/>
    <cellStyle name="normální_laroux" xfId="14" xr:uid="{AC6AABDC-D04E-4CCE-A49D-45542E180159}"/>
    <cellStyle name="Normalny" xfId="0" builtinId="0"/>
    <cellStyle name="Normalny 2" xfId="15" xr:uid="{9A6E980A-A6BD-4ADF-9A68-4447EF87F1FF}"/>
    <cellStyle name="Normalny 3" xfId="16" xr:uid="{CE7BA2BA-22FA-48ED-AA52-E016569EC2FE}"/>
    <cellStyle name="Normalny 4" xfId="17" xr:uid="{CAF4CC63-436D-4C4B-8DA8-77BD78B67663}"/>
    <cellStyle name="Normalny 5" xfId="2" xr:uid="{E3939ADF-8E98-45A1-91CE-38A0646912DB}"/>
    <cellStyle name="Normalny_Pakiet informacyjny 2.2" xfId="1" xr:uid="{21056073-74C5-423B-8CC4-9557BEB640D9}"/>
    <cellStyle name="Procentowy 2" xfId="19" xr:uid="{94936FFB-F15E-4880-B070-5B34CAA6F407}"/>
    <cellStyle name="Procentowy 3" xfId="20" xr:uid="{E1014957-F1B2-4173-9DEE-939D1D838253}"/>
    <cellStyle name="Procentowy 4" xfId="21" xr:uid="{92897535-5924-4801-977F-D1105910AAAD}"/>
    <cellStyle name="Procentowy 5" xfId="18" xr:uid="{2A8AEE2B-5C63-4016-BB4C-9B90612716AE}"/>
    <cellStyle name="Styl 1" xfId="22" xr:uid="{1F6BAB9F-3A28-4A4B-BEC4-3B8ED652D9D0}"/>
  </cellStyles>
  <dxfs count="0"/>
  <tableStyles count="0" defaultTableStyle="TableStyleMedium2" defaultPivotStyle="PivotStyleLight16"/>
  <colors>
    <mruColors>
      <color rgb="FFF8C037"/>
      <color rgb="FFFFFFCC"/>
      <color rgb="FFFFC000"/>
      <color rgb="FFF8C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430357</xdr:colOff>
      <xdr:row>2</xdr:row>
      <xdr:rowOff>176862</xdr:rowOff>
    </xdr:from>
    <xdr:to>
      <xdr:col>10</xdr:col>
      <xdr:colOff>592282</xdr:colOff>
      <xdr:row>8</xdr:row>
      <xdr:rowOff>37761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095D44-6CFC-458B-AE22-ECF6D55C3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57" y="557862"/>
          <a:ext cx="4429125" cy="1003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131132</xdr:rowOff>
    </xdr:from>
    <xdr:ext cx="1849710" cy="422413"/>
    <xdr:pic>
      <xdr:nvPicPr>
        <xdr:cNvPr id="2" name="Obraz 1">
          <a:extLst>
            <a:ext uri="{FF2B5EF4-FFF2-40B4-BE49-F238E27FC236}">
              <a16:creationId xmlns:a16="http://schemas.microsoft.com/office/drawing/2014/main" id="{80CCC247-5A00-43C1-B03C-1902E56F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3824" y="131132"/>
          <a:ext cx="1849710" cy="4224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74543</xdr:colOff>
      <xdr:row>0</xdr:row>
      <xdr:rowOff>170678</xdr:rowOff>
    </xdr:from>
    <xdr:to>
      <xdr:col>10</xdr:col>
      <xdr:colOff>479720</xdr:colOff>
      <xdr:row>3</xdr:row>
      <xdr:rowOff>98849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BB82BC-5FFA-49E8-B91E-FD2526F4E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8318" y="170678"/>
          <a:ext cx="1922615" cy="419449"/>
        </a:xfrm>
        <a:prstGeom prst="rect">
          <a:avLst/>
        </a:prstGeom>
      </xdr:spPr>
    </xdr:pic>
    <xdr:clientData/>
  </xdr:twoCellAnchor>
  <xdr:twoCellAnchor editAs="oneCell">
    <xdr:from>
      <xdr:col>6</xdr:col>
      <xdr:colOff>664762</xdr:colOff>
      <xdr:row>36</xdr:row>
      <xdr:rowOff>19050</xdr:rowOff>
    </xdr:from>
    <xdr:to>
      <xdr:col>10</xdr:col>
      <xdr:colOff>382869</xdr:colOff>
      <xdr:row>38</xdr:row>
      <xdr:rowOff>130340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53043D1-8A88-4D79-BCAD-F02B54B67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787" y="5715000"/>
          <a:ext cx="1903565" cy="4000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</xdr:colOff>
      <xdr:row>1</xdr:row>
      <xdr:rowOff>190500</xdr:rowOff>
    </xdr:from>
    <xdr:ext cx="1849710" cy="422413"/>
    <xdr:pic>
      <xdr:nvPicPr>
        <xdr:cNvPr id="3" name="Obraz 2">
          <a:extLst>
            <a:ext uri="{FF2B5EF4-FFF2-40B4-BE49-F238E27FC236}">
              <a16:creationId xmlns:a16="http://schemas.microsoft.com/office/drawing/2014/main" id="{2E279F50-3F1B-42C3-8A9E-9E9DF42DA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390525"/>
          <a:ext cx="1849710" cy="422413"/>
        </a:xfrm>
        <a:prstGeom prst="rect">
          <a:avLst/>
        </a:prstGeom>
      </xdr:spPr>
    </xdr:pic>
    <xdr:clientData/>
  </xdr:oneCellAnchor>
  <xdr:oneCellAnchor>
    <xdr:from>
      <xdr:col>6</xdr:col>
      <xdr:colOff>100965</xdr:colOff>
      <xdr:row>29</xdr:row>
      <xdr:rowOff>59055</xdr:rowOff>
    </xdr:from>
    <xdr:ext cx="1849710" cy="422413"/>
    <xdr:pic>
      <xdr:nvPicPr>
        <xdr:cNvPr id="4" name="Obraz 3">
          <a:extLst>
            <a:ext uri="{FF2B5EF4-FFF2-40B4-BE49-F238E27FC236}">
              <a16:creationId xmlns:a16="http://schemas.microsoft.com/office/drawing/2014/main" id="{32FF89B5-F209-4224-841F-EC5689EEB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5340" y="4288155"/>
          <a:ext cx="1849710" cy="42241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436032</xdr:colOff>
      <xdr:row>0</xdr:row>
      <xdr:rowOff>139238</xdr:rowOff>
    </xdr:from>
    <xdr:ext cx="1849710" cy="422413"/>
    <xdr:pic>
      <xdr:nvPicPr>
        <xdr:cNvPr id="2" name="Obraz 1">
          <a:extLst>
            <a:ext uri="{FF2B5EF4-FFF2-40B4-BE49-F238E27FC236}">
              <a16:creationId xmlns:a16="http://schemas.microsoft.com/office/drawing/2014/main" id="{629AD025-9900-4A06-9455-05487D66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6107" y="139238"/>
          <a:ext cx="1849710" cy="42241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218534</xdr:colOff>
      <xdr:row>0</xdr:row>
      <xdr:rowOff>107381</xdr:rowOff>
    </xdr:from>
    <xdr:to>
      <xdr:col>7</xdr:col>
      <xdr:colOff>133359</xdr:colOff>
      <xdr:row>2</xdr:row>
      <xdr:rowOff>135683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DCEA4F-5DF7-43D4-9775-AD87CE767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7740" y="107381"/>
          <a:ext cx="1868234" cy="4093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ing/jdziadus/2021.12.21%20-%20Wizualizacja%20Raport/MSSF%202021-09%20skr&#243;cony%20Pakiet%20P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\controling\!!!%20Gie&#322;da\Raport%202023%20Q1\robocze\Answear.com%20SA%20-%20Dane%202023.03.xlsx" TargetMode="External"/><Relationship Id="rId1" Type="http://schemas.openxmlformats.org/officeDocument/2006/relationships/externalLinkPath" Target="file:///\\fs\controling\!!!%20Gie&#322;da\Raport%202023%20Q1\robocze\Answear.com%20SA%20-%20Dane%202023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Arkusz4"/>
      <sheetName val="Arkusz1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segmenty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5"/>
      <sheetName val="ID26"/>
      <sheetName val="ID24"/>
      <sheetName val="akcje zarząd"/>
      <sheetName val="ID27"/>
      <sheetName val="ID28"/>
      <sheetName val="ID29"/>
      <sheetName val="ID30"/>
      <sheetName val="Arkusz2"/>
      <sheetName val="ID31"/>
      <sheetName val="ZMIANA prezentacji"/>
      <sheetName val="Arkusz3"/>
      <sheetName val="Arkusz5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</sheetNames>
    <sheetDataSet>
      <sheetData sheetId="0"/>
      <sheetData sheetId="1">
        <row r="61">
          <cell r="BB61" t="str">
            <v>od 01.01 do 30.09.2021</v>
          </cell>
        </row>
        <row r="62">
          <cell r="BB62" t="str">
            <v>od 01.01 do 31.12.2020</v>
          </cell>
        </row>
        <row r="63">
          <cell r="BB63" t="str">
            <v>od 01.01 do 30.09.2020</v>
          </cell>
        </row>
        <row r="66">
          <cell r="BB66" t="str">
            <v xml:space="preserve"> na dzień 30.09.2021 roku</v>
          </cell>
        </row>
        <row r="69">
          <cell r="BB69" t="str">
            <v xml:space="preserve"> za okres od 01.01 do 30.09.2021 roku</v>
          </cell>
        </row>
        <row r="72">
          <cell r="BB72" t="str">
            <v xml:space="preserve"> na dzień 31.12.2020 roku</v>
          </cell>
        </row>
        <row r="76">
          <cell r="BB76" t="str">
            <v xml:space="preserve"> na dzień 30.09.2020 roku</v>
          </cell>
        </row>
        <row r="100">
          <cell r="BB100" t="str">
            <v>PLN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H9" t="str">
            <v>od 01.01 do 31.12.2020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spekt-Finanse"/>
      <sheetName val="Noty do 2020"/>
      <sheetName val="nota kraje"/>
      <sheetName val="spis"/>
      <sheetName val="Baza"/>
      <sheetName val="Akcjonariat"/>
      <sheetName val="Capex"/>
      <sheetName val="dane do segmentów old"/>
      <sheetName val="słowniki"/>
      <sheetName val="Prospekt-Produkt"/>
      <sheetName val="slajd 4"/>
      <sheetName val="DANE"/>
      <sheetName val="Segmenty Nota"/>
      <sheetName val="Sprawozdania"/>
      <sheetName val="KOHORTY"/>
      <sheetName val="KPI"/>
      <sheetName val="formularz"/>
      <sheetName val="Raport 1Q23"/>
      <sheetName val="Raport skrót 1Q23"/>
      <sheetName val="Inne"/>
      <sheetName val="Kohorty Import"/>
      <sheetName val="Segmenty - import"/>
      <sheetName val="Inne 2"/>
      <sheetName val="Inne 3"/>
      <sheetName val="Zarząd OLD"/>
    </sheetNames>
    <sheetDataSet>
      <sheetData sheetId="0"/>
      <sheetData sheetId="1"/>
      <sheetData sheetId="2"/>
      <sheetData sheetId="3"/>
      <sheetData sheetId="4">
        <row r="3">
          <cell r="C3">
            <v>2023</v>
          </cell>
        </row>
        <row r="4">
          <cell r="C4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5209-D9A0-451B-9A89-73D4C2A43977}">
  <sheetPr>
    <tabColor theme="1"/>
  </sheetPr>
  <dimension ref="D12:E23"/>
  <sheetViews>
    <sheetView showGridLines="0" tabSelected="1" view="pageBreakPreview" zoomScaleNormal="100" zoomScaleSheetLayoutView="100" workbookViewId="0"/>
  </sheetViews>
  <sheetFormatPr defaultRowHeight="15"/>
  <sheetData>
    <row r="12" spans="4:4" ht="18.75">
      <c r="D12" s="4" t="s">
        <v>391</v>
      </c>
    </row>
    <row r="13" spans="4:4" ht="18.75">
      <c r="D13" s="12" t="s">
        <v>390</v>
      </c>
    </row>
    <row r="19" spans="5:5">
      <c r="E19" s="13" t="s">
        <v>160</v>
      </c>
    </row>
    <row r="20" spans="5:5">
      <c r="E20" s="13" t="s">
        <v>159</v>
      </c>
    </row>
    <row r="21" spans="5:5">
      <c r="E21" s="13" t="s">
        <v>161</v>
      </c>
    </row>
    <row r="22" spans="5:5">
      <c r="E22" s="13" t="s">
        <v>162</v>
      </c>
    </row>
    <row r="23" spans="5:5">
      <c r="E23" s="13" t="s">
        <v>172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D370-5031-49D2-95B7-090265B6C0C6}">
  <sheetPr>
    <tabColor rgb="FFF8C037"/>
  </sheetPr>
  <dimension ref="A2:AV40"/>
  <sheetViews>
    <sheetView showGridLines="0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Z36" sqref="AZ36"/>
    </sheetView>
  </sheetViews>
  <sheetFormatPr defaultColWidth="8.85546875" defaultRowHeight="12"/>
  <cols>
    <col min="1" max="1" width="1.5703125" style="32" customWidth="1"/>
    <col min="2" max="2" width="42.28515625" style="32" customWidth="1"/>
    <col min="3" max="3" width="32" style="32" customWidth="1"/>
    <col min="4" max="9" width="7.140625" style="32" bestFit="1" customWidth="1"/>
    <col min="10" max="10" width="9.42578125" style="32" customWidth="1"/>
    <col min="11" max="11" width="1.7109375" style="32" customWidth="1"/>
    <col min="12" max="15" width="7.140625" style="32" bestFit="1" customWidth="1"/>
    <col min="16" max="16" width="1.7109375" style="32" customWidth="1"/>
    <col min="17" max="18" width="7.140625" style="32" bestFit="1" customWidth="1"/>
    <col min="19" max="19" width="6.5703125" style="32" bestFit="1" customWidth="1"/>
    <col min="20" max="20" width="6.85546875" style="32" bestFit="1" customWidth="1"/>
    <col min="21" max="21" width="1.5703125" style="32" customWidth="1"/>
    <col min="22" max="22" width="7.140625" style="32" customWidth="1"/>
    <col min="23" max="23" width="7" style="32" bestFit="1" customWidth="1"/>
    <col min="24" max="25" width="7" style="32" customWidth="1"/>
    <col min="26" max="26" width="1.5703125" style="32" customWidth="1"/>
    <col min="27" max="30" width="6.28515625" style="32" bestFit="1" customWidth="1"/>
    <col min="31" max="31" width="6.5703125" style="32" bestFit="1" customWidth="1"/>
    <col min="32" max="32" width="7.140625" style="32" bestFit="1" customWidth="1"/>
    <col min="33" max="33" width="7.140625" style="32" customWidth="1"/>
    <col min="34" max="34" width="4" style="32" customWidth="1"/>
    <col min="35" max="38" width="6" style="32" bestFit="1" customWidth="1"/>
    <col min="39" max="39" width="3.28515625" style="32" customWidth="1"/>
    <col min="40" max="40" width="6" style="32" bestFit="1" customWidth="1"/>
    <col min="41" max="43" width="6.7109375" style="32" bestFit="1" customWidth="1"/>
    <col min="44" max="44" width="1.7109375" style="32" customWidth="1"/>
    <col min="45" max="47" width="6.7109375" style="32" bestFit="1" customWidth="1"/>
    <col min="48" max="48" width="7.28515625" style="32" bestFit="1" customWidth="1"/>
    <col min="49" max="16384" width="8.85546875" style="32"/>
  </cols>
  <sheetData>
    <row r="2" spans="1:48">
      <c r="B2" s="103" t="s">
        <v>261</v>
      </c>
      <c r="C2" s="103"/>
      <c r="D2" s="103"/>
      <c r="E2" s="103"/>
      <c r="F2" s="103"/>
      <c r="G2" s="103"/>
      <c r="H2" s="103"/>
      <c r="I2" s="103"/>
      <c r="J2" s="103"/>
      <c r="L2" s="31"/>
      <c r="M2" s="31"/>
      <c r="N2" s="31"/>
      <c r="O2" s="31"/>
      <c r="Q2" s="31"/>
      <c r="R2" s="31"/>
      <c r="S2" s="33"/>
      <c r="T2" s="33"/>
      <c r="V2" s="33"/>
      <c r="AA2" s="33"/>
      <c r="AB2" s="33"/>
      <c r="AC2" s="33"/>
      <c r="AD2" s="33"/>
      <c r="AE2" s="33"/>
      <c r="AF2" s="33"/>
      <c r="AG2" s="33"/>
      <c r="AS2" s="33"/>
    </row>
    <row r="3" spans="1:48">
      <c r="B3" s="103" t="s">
        <v>188</v>
      </c>
      <c r="C3" s="31"/>
      <c r="D3" s="31"/>
      <c r="E3" s="31"/>
      <c r="F3" s="31"/>
      <c r="G3" s="31"/>
      <c r="H3" s="31"/>
      <c r="I3" s="31"/>
      <c r="J3" s="31"/>
      <c r="L3" s="31"/>
      <c r="M3" s="31"/>
      <c r="N3" s="31"/>
      <c r="O3" s="31"/>
      <c r="Q3" s="31"/>
      <c r="R3" s="31"/>
      <c r="S3" s="33"/>
      <c r="T3" s="33"/>
      <c r="V3" s="33"/>
      <c r="AA3" s="33"/>
      <c r="AB3" s="33"/>
      <c r="AC3" s="33"/>
      <c r="AD3" s="33"/>
      <c r="AE3" s="33"/>
      <c r="AF3" s="33"/>
      <c r="AG3" s="33"/>
      <c r="AS3" s="33"/>
    </row>
    <row r="4" spans="1:48">
      <c r="A4" s="89"/>
      <c r="B4" s="31"/>
      <c r="C4" s="31"/>
      <c r="D4" s="31"/>
      <c r="E4" s="31"/>
      <c r="F4" s="31"/>
      <c r="G4" s="31"/>
      <c r="H4" s="31"/>
      <c r="I4" s="31"/>
      <c r="J4" s="31"/>
      <c r="L4" s="31"/>
      <c r="M4" s="31"/>
      <c r="N4" s="31"/>
      <c r="O4" s="31"/>
      <c r="Q4" s="31"/>
      <c r="R4" s="31"/>
      <c r="S4" s="34"/>
      <c r="T4" s="34"/>
      <c r="V4" s="34"/>
      <c r="AA4" s="34"/>
      <c r="AB4" s="34"/>
      <c r="AC4" s="34"/>
      <c r="AD4" s="34"/>
      <c r="AE4" s="34"/>
      <c r="AF4" s="34"/>
      <c r="AG4" s="34"/>
      <c r="AS4" s="34"/>
    </row>
    <row r="6" spans="1:48" ht="15.6" customHeight="1">
      <c r="B6" s="186" t="s">
        <v>119</v>
      </c>
      <c r="C6" s="187" t="s">
        <v>174</v>
      </c>
      <c r="D6" s="35" t="s">
        <v>178</v>
      </c>
      <c r="E6" s="35"/>
      <c r="F6" s="35"/>
      <c r="G6" s="35"/>
      <c r="H6" s="35"/>
      <c r="I6" s="35"/>
      <c r="J6" s="35"/>
      <c r="L6" s="35" t="s">
        <v>267</v>
      </c>
      <c r="M6" s="36"/>
      <c r="N6" s="35"/>
      <c r="O6" s="36"/>
      <c r="Q6" s="35" t="s">
        <v>268</v>
      </c>
      <c r="R6" s="36"/>
      <c r="S6" s="35"/>
      <c r="T6" s="36"/>
      <c r="V6" s="36" t="s">
        <v>367</v>
      </c>
      <c r="W6" s="36"/>
      <c r="X6" s="36"/>
      <c r="Y6" s="36"/>
      <c r="AA6" s="35" t="s">
        <v>179</v>
      </c>
      <c r="AB6" s="35"/>
      <c r="AC6" s="35"/>
      <c r="AD6" s="35"/>
      <c r="AE6" s="35"/>
      <c r="AF6" s="35"/>
      <c r="AG6" s="35"/>
      <c r="AI6" s="35" t="s">
        <v>267</v>
      </c>
      <c r="AJ6" s="36"/>
      <c r="AK6" s="35"/>
      <c r="AL6" s="36"/>
      <c r="AN6" s="35" t="s">
        <v>268</v>
      </c>
      <c r="AO6" s="36"/>
      <c r="AP6" s="35"/>
      <c r="AQ6" s="36"/>
      <c r="AS6" s="36" t="s">
        <v>367</v>
      </c>
      <c r="AT6" s="36"/>
      <c r="AU6" s="36"/>
      <c r="AV6" s="36"/>
    </row>
    <row r="7" spans="1:48" s="178" customFormat="1" ht="15.6" customHeight="1">
      <c r="B7" s="186"/>
      <c r="C7" s="187"/>
      <c r="D7" s="59" t="s">
        <v>274</v>
      </c>
      <c r="E7" s="59" t="s">
        <v>273</v>
      </c>
      <c r="F7" s="59" t="s">
        <v>263</v>
      </c>
      <c r="G7" s="59" t="s">
        <v>264</v>
      </c>
      <c r="H7" s="59" t="s">
        <v>265</v>
      </c>
      <c r="I7" s="59" t="s">
        <v>266</v>
      </c>
      <c r="J7" s="59" t="s">
        <v>425</v>
      </c>
      <c r="L7" s="30" t="s">
        <v>269</v>
      </c>
      <c r="M7" s="30" t="s">
        <v>270</v>
      </c>
      <c r="N7" s="30" t="s">
        <v>271</v>
      </c>
      <c r="O7" s="30" t="s">
        <v>272</v>
      </c>
      <c r="Q7" s="30" t="s">
        <v>269</v>
      </c>
      <c r="R7" s="30" t="s">
        <v>270</v>
      </c>
      <c r="S7" s="30" t="s">
        <v>271</v>
      </c>
      <c r="T7" s="30" t="s">
        <v>272</v>
      </c>
      <c r="V7" s="30" t="s">
        <v>269</v>
      </c>
      <c r="W7" s="30" t="s">
        <v>270</v>
      </c>
      <c r="X7" s="30" t="s">
        <v>271</v>
      </c>
      <c r="Y7" s="30" t="s">
        <v>272</v>
      </c>
      <c r="AA7" s="59" t="s">
        <v>274</v>
      </c>
      <c r="AB7" s="59" t="s">
        <v>273</v>
      </c>
      <c r="AC7" s="59" t="s">
        <v>263</v>
      </c>
      <c r="AD7" s="59" t="s">
        <v>264</v>
      </c>
      <c r="AE7" s="59" t="s">
        <v>265</v>
      </c>
      <c r="AF7" s="59" t="s">
        <v>266</v>
      </c>
      <c r="AG7" s="59" t="s">
        <v>425</v>
      </c>
      <c r="AI7" s="30" t="s">
        <v>269</v>
      </c>
      <c r="AJ7" s="30" t="s">
        <v>270</v>
      </c>
      <c r="AK7" s="30" t="s">
        <v>271</v>
      </c>
      <c r="AL7" s="30" t="s">
        <v>272</v>
      </c>
      <c r="AN7" s="30" t="s">
        <v>269</v>
      </c>
      <c r="AO7" s="30" t="s">
        <v>270</v>
      </c>
      <c r="AP7" s="30" t="s">
        <v>271</v>
      </c>
      <c r="AQ7" s="30" t="s">
        <v>272</v>
      </c>
      <c r="AS7" s="30" t="s">
        <v>269</v>
      </c>
      <c r="AT7" s="30" t="s">
        <v>270</v>
      </c>
      <c r="AU7" s="30" t="s">
        <v>271</v>
      </c>
      <c r="AV7" s="30" t="s">
        <v>272</v>
      </c>
    </row>
    <row r="8" spans="1:48" ht="6.75" customHeight="1">
      <c r="B8" s="90"/>
      <c r="C8" s="37"/>
      <c r="D8" s="91"/>
      <c r="E8" s="91"/>
      <c r="F8" s="91"/>
      <c r="G8" s="91"/>
      <c r="H8" s="91"/>
      <c r="I8" s="91"/>
      <c r="J8" s="91"/>
      <c r="L8" s="37"/>
      <c r="M8" s="37"/>
      <c r="N8" s="37"/>
      <c r="O8" s="37"/>
      <c r="Q8" s="37"/>
      <c r="R8" s="37"/>
      <c r="S8" s="38"/>
      <c r="T8" s="38"/>
      <c r="V8" s="38"/>
      <c r="W8" s="38"/>
      <c r="X8" s="38"/>
      <c r="Y8" s="38"/>
      <c r="AA8" s="38"/>
      <c r="AB8" s="38"/>
      <c r="AC8" s="38"/>
      <c r="AD8" s="38"/>
      <c r="AE8" s="50"/>
      <c r="AF8" s="38"/>
      <c r="AG8" s="38"/>
      <c r="AS8" s="38"/>
      <c r="AT8" s="38"/>
      <c r="AU8" s="38"/>
      <c r="AV8" s="38"/>
    </row>
    <row r="9" spans="1:48" ht="15" customHeight="1">
      <c r="B9" s="86" t="s">
        <v>36</v>
      </c>
      <c r="C9" s="87" t="s">
        <v>98</v>
      </c>
      <c r="D9" s="40">
        <v>145040</v>
      </c>
      <c r="E9" s="40">
        <v>220796</v>
      </c>
      <c r="F9" s="40">
        <v>311207</v>
      </c>
      <c r="G9" s="40">
        <v>409458</v>
      </c>
      <c r="H9" s="39">
        <v>683525</v>
      </c>
      <c r="I9" s="51">
        <v>973449</v>
      </c>
      <c r="J9" s="51">
        <v>1260058</v>
      </c>
      <c r="L9" s="39">
        <v>123470.48954000001</v>
      </c>
      <c r="M9" s="39">
        <v>146128.52031999998</v>
      </c>
      <c r="N9" s="39">
        <v>154786.27556000007</v>
      </c>
      <c r="O9" s="39">
        <v>259139.6629899999</v>
      </c>
      <c r="P9" s="39"/>
      <c r="Q9" s="39">
        <v>178182.25465000005</v>
      </c>
      <c r="R9" s="39">
        <v>197522.45682999992</v>
      </c>
      <c r="S9" s="39">
        <v>233486.18727999993</v>
      </c>
      <c r="T9" s="39">
        <v>364257.81410000025</v>
      </c>
      <c r="V9" s="39">
        <v>271139</v>
      </c>
      <c r="W9" s="39">
        <v>285273</v>
      </c>
      <c r="X9" s="39">
        <v>273209</v>
      </c>
      <c r="Y9" s="39">
        <v>430437</v>
      </c>
      <c r="AA9" s="40">
        <v>34059.845999999998</v>
      </c>
      <c r="AB9" s="40">
        <v>51809.345000000001</v>
      </c>
      <c r="AC9" s="40">
        <v>72393.914000000004</v>
      </c>
      <c r="AD9" s="41">
        <f t="shared" ref="AD9:AD14" si="0">G9/$AD$15</f>
        <v>91515.354700281619</v>
      </c>
      <c r="AE9" s="41">
        <v>149323</v>
      </c>
      <c r="AF9" s="40">
        <v>207633</v>
      </c>
      <c r="AG9" s="40">
        <v>278259</v>
      </c>
      <c r="AI9" s="41">
        <f t="shared" ref="AI9:AL14" si="1">L9/AI$15</f>
        <v>27005.203197655348</v>
      </c>
      <c r="AJ9" s="41">
        <f t="shared" si="1"/>
        <v>32326.696282749919</v>
      </c>
      <c r="AK9" s="41">
        <f t="shared" si="1"/>
        <v>33787.769160469761</v>
      </c>
      <c r="AL9" s="41">
        <f t="shared" si="1"/>
        <v>55914.942099168533</v>
      </c>
      <c r="AN9" s="41">
        <f t="shared" ref="AN9:AQ14" si="2">Q9/AN$15</f>
        <v>38341.852007660535</v>
      </c>
      <c r="AO9" s="41">
        <f t="shared" si="2"/>
        <v>42586.627557781852</v>
      </c>
      <c r="AP9" s="41">
        <f t="shared" si="2"/>
        <v>48859.43010281663</v>
      </c>
      <c r="AQ9" s="41">
        <f t="shared" si="2"/>
        <v>77682.370500170669</v>
      </c>
      <c r="AS9" s="41">
        <f t="shared" ref="AS9:AV14" si="3">V9/AS$15</f>
        <v>57683.42150424781</v>
      </c>
      <c r="AT9" s="41">
        <f t="shared" si="3"/>
        <v>63035.398621177308</v>
      </c>
      <c r="AU9" s="41">
        <f t="shared" si="3"/>
        <v>60634.510819308307</v>
      </c>
      <c r="AV9" s="41">
        <f t="shared" si="3"/>
        <v>95053.477707193902</v>
      </c>
    </row>
    <row r="10" spans="1:48" ht="15" customHeight="1">
      <c r="B10" s="86" t="s">
        <v>415</v>
      </c>
      <c r="C10" s="87" t="s">
        <v>420</v>
      </c>
      <c r="D10" s="40">
        <v>-7834</v>
      </c>
      <c r="E10" s="40">
        <v>-6998</v>
      </c>
      <c r="F10" s="40">
        <v>4374</v>
      </c>
      <c r="G10" s="40">
        <v>22103</v>
      </c>
      <c r="H10" s="39">
        <v>36417</v>
      </c>
      <c r="I10" s="51">
        <v>48741</v>
      </c>
      <c r="J10" s="51">
        <v>39995</v>
      </c>
      <c r="L10" s="40">
        <v>5598.3779899999954</v>
      </c>
      <c r="M10" s="40">
        <v>7213.3768900000105</v>
      </c>
      <c r="N10" s="40">
        <v>7615.1176700000797</v>
      </c>
      <c r="O10" s="40">
        <v>15990.351989999815</v>
      </c>
      <c r="Q10" s="40">
        <v>274.46042000003348</v>
      </c>
      <c r="R10" s="40">
        <v>13121.594279999958</v>
      </c>
      <c r="S10" s="41">
        <v>14084.852099999909</v>
      </c>
      <c r="T10" s="41">
        <v>21259.849060000346</v>
      </c>
      <c r="V10" s="41">
        <v>11781</v>
      </c>
      <c r="W10" s="41">
        <v>12291.3</v>
      </c>
      <c r="X10" s="41">
        <v>2884</v>
      </c>
      <c r="Y10" s="41">
        <v>13038.7</v>
      </c>
      <c r="AA10" s="40">
        <v>-1839.6120000000001</v>
      </c>
      <c r="AB10" s="40">
        <v>-1642.0429999999999</v>
      </c>
      <c r="AC10" s="40">
        <v>1017.433</v>
      </c>
      <c r="AD10" s="41">
        <f t="shared" si="0"/>
        <v>4940.1010236466855</v>
      </c>
      <c r="AE10" s="41">
        <v>7956</v>
      </c>
      <c r="AF10" s="40">
        <v>10395</v>
      </c>
      <c r="AG10" s="40">
        <v>8832</v>
      </c>
      <c r="AI10" s="41">
        <f t="shared" si="1"/>
        <v>1224.4653419653978</v>
      </c>
      <c r="AJ10" s="41">
        <f t="shared" si="1"/>
        <v>1595.7503941420703</v>
      </c>
      <c r="AK10" s="41">
        <f t="shared" si="1"/>
        <v>1662.2781124030616</v>
      </c>
      <c r="AL10" s="41">
        <f t="shared" si="1"/>
        <v>3450.2615128455541</v>
      </c>
      <c r="AN10" s="41">
        <f t="shared" si="2"/>
        <v>59.059308831131311</v>
      </c>
      <c r="AO10" s="41">
        <f t="shared" si="2"/>
        <v>2829.0679325015722</v>
      </c>
      <c r="AP10" s="41">
        <f t="shared" si="2"/>
        <v>2947.402819436094</v>
      </c>
      <c r="AQ10" s="41">
        <f t="shared" si="2"/>
        <v>4533.9191296065346</v>
      </c>
      <c r="AS10" s="41">
        <f t="shared" si="3"/>
        <v>2506.3468875430808</v>
      </c>
      <c r="AT10" s="41">
        <f t="shared" si="3"/>
        <v>2715.9492663956162</v>
      </c>
      <c r="AU10" s="41">
        <f t="shared" si="3"/>
        <v>640.05918254115034</v>
      </c>
      <c r="AV10" s="41">
        <f t="shared" si="3"/>
        <v>2879.3383927979921</v>
      </c>
    </row>
    <row r="11" spans="1:48" ht="15.75" customHeight="1">
      <c r="B11" s="74" t="s">
        <v>416</v>
      </c>
      <c r="C11" s="75" t="s">
        <v>421</v>
      </c>
      <c r="D11" s="42">
        <v>-8864</v>
      </c>
      <c r="E11" s="42">
        <v>-8282</v>
      </c>
      <c r="F11" s="42">
        <v>1466</v>
      </c>
      <c r="G11" s="42">
        <v>12491</v>
      </c>
      <c r="H11" s="92">
        <v>30315</v>
      </c>
      <c r="I11" s="52">
        <v>33239</v>
      </c>
      <c r="J11" s="52">
        <v>25675</v>
      </c>
      <c r="L11" s="42">
        <v>3869.980449999995</v>
      </c>
      <c r="M11" s="42">
        <v>7454.3986400000103</v>
      </c>
      <c r="N11" s="42">
        <v>4751.3788200000799</v>
      </c>
      <c r="O11" s="42">
        <v>14239.119409999814</v>
      </c>
      <c r="Q11" s="42">
        <v>-3242.6004499999663</v>
      </c>
      <c r="R11" s="42">
        <v>9124.2716399999572</v>
      </c>
      <c r="S11" s="43">
        <v>3710.7906299999077</v>
      </c>
      <c r="T11" s="43">
        <v>23646.522640000345</v>
      </c>
      <c r="V11" s="43">
        <v>4500</v>
      </c>
      <c r="W11" s="43">
        <v>14132.099999999999</v>
      </c>
      <c r="X11" s="43">
        <v>-9846</v>
      </c>
      <c r="Y11" s="43">
        <v>16888.900000000001</v>
      </c>
      <c r="AA11" s="42">
        <v>-2081.433</v>
      </c>
      <c r="AB11" s="42">
        <v>-1943.3579999999999</v>
      </c>
      <c r="AC11" s="42">
        <v>341.10599999999999</v>
      </c>
      <c r="AD11" s="43">
        <f t="shared" si="0"/>
        <v>2791.7840060792992</v>
      </c>
      <c r="AE11" s="43">
        <v>6623</v>
      </c>
      <c r="AF11" s="42">
        <v>7089</v>
      </c>
      <c r="AG11" s="42">
        <v>5670</v>
      </c>
      <c r="AI11" s="43">
        <f t="shared" si="1"/>
        <v>846.43390345792852</v>
      </c>
      <c r="AJ11" s="43">
        <f t="shared" si="1"/>
        <v>1649.0694648664216</v>
      </c>
      <c r="AK11" s="43">
        <f t="shared" si="1"/>
        <v>1037.1623077259076</v>
      </c>
      <c r="AL11" s="43">
        <f t="shared" si="1"/>
        <v>3072.3955112344602</v>
      </c>
      <c r="AN11" s="43">
        <f t="shared" si="2"/>
        <v>-697.75358280254045</v>
      </c>
      <c r="AO11" s="43">
        <f t="shared" si="2"/>
        <v>1967.2292675214076</v>
      </c>
      <c r="AP11" s="43">
        <f t="shared" si="2"/>
        <v>776.52180424378309</v>
      </c>
      <c r="AQ11" s="43">
        <f t="shared" si="2"/>
        <v>5042.9060452684998</v>
      </c>
      <c r="AS11" s="43">
        <f t="shared" si="3"/>
        <v>957.35175230828156</v>
      </c>
      <c r="AT11" s="43">
        <f t="shared" si="3"/>
        <v>3122.7019621707618</v>
      </c>
      <c r="AU11" s="43">
        <f t="shared" si="3"/>
        <v>-2185.1673756241908</v>
      </c>
      <c r="AV11" s="43">
        <f t="shared" si="3"/>
        <v>3729.5787296376179</v>
      </c>
    </row>
    <row r="12" spans="1:48">
      <c r="B12" s="76" t="s">
        <v>417</v>
      </c>
      <c r="C12" s="77" t="s">
        <v>422</v>
      </c>
      <c r="D12" s="44">
        <v>-8876</v>
      </c>
      <c r="E12" s="44">
        <v>-8280</v>
      </c>
      <c r="F12" s="44">
        <v>10874</v>
      </c>
      <c r="G12" s="44">
        <v>8542</v>
      </c>
      <c r="H12" s="93">
        <v>22885</v>
      </c>
      <c r="I12" s="53">
        <v>25873</v>
      </c>
      <c r="J12" s="53">
        <v>20206</v>
      </c>
      <c r="L12" s="44">
        <v>3038.980449999995</v>
      </c>
      <c r="M12" s="44">
        <v>5717.8151500000095</v>
      </c>
      <c r="N12" s="44">
        <v>3100.7848323500807</v>
      </c>
      <c r="O12" s="44">
        <v>11026.975407649814</v>
      </c>
      <c r="Q12" s="44">
        <v>-3344.5324899999664</v>
      </c>
      <c r="R12" s="44">
        <v>7208.1022099999582</v>
      </c>
      <c r="S12" s="45">
        <v>1436.0455899999076</v>
      </c>
      <c r="T12" s="45">
        <v>20573.773010000339</v>
      </c>
      <c r="V12" s="45">
        <v>3432</v>
      </c>
      <c r="W12" s="45">
        <v>11430.8</v>
      </c>
      <c r="X12" s="45">
        <v>-8257</v>
      </c>
      <c r="Y12" s="45">
        <v>13600.2</v>
      </c>
      <c r="AA12" s="44">
        <v>-2084.3040000000001</v>
      </c>
      <c r="AB12" s="44">
        <v>-1942.961</v>
      </c>
      <c r="AC12" s="44">
        <v>2529.6289999999999</v>
      </c>
      <c r="AD12" s="45">
        <f t="shared" si="0"/>
        <v>1909.168119440347</v>
      </c>
      <c r="AE12" s="45">
        <v>4999</v>
      </c>
      <c r="AF12" s="44">
        <v>5518</v>
      </c>
      <c r="AG12" s="44">
        <v>4462</v>
      </c>
      <c r="AI12" s="45">
        <f t="shared" si="1"/>
        <v>664.67934865816471</v>
      </c>
      <c r="AJ12" s="45">
        <f t="shared" si="1"/>
        <v>1264.9007418277299</v>
      </c>
      <c r="AK12" s="45">
        <f t="shared" si="1"/>
        <v>676.8597652000409</v>
      </c>
      <c r="AL12" s="45">
        <f t="shared" si="1"/>
        <v>2379.3065265794066</v>
      </c>
      <c r="AN12" s="45">
        <f t="shared" si="2"/>
        <v>-719.6876592356615</v>
      </c>
      <c r="AO12" s="45">
        <f t="shared" si="2"/>
        <v>1554.0955147185559</v>
      </c>
      <c r="AP12" s="45">
        <f t="shared" si="2"/>
        <v>300.50758011186525</v>
      </c>
      <c r="AQ12" s="45">
        <f t="shared" si="2"/>
        <v>4387.6051403265055</v>
      </c>
      <c r="AS12" s="45">
        <f t="shared" si="3"/>
        <v>730.14026976044931</v>
      </c>
      <c r="AT12" s="45">
        <f t="shared" si="3"/>
        <v>2525.8087325437509</v>
      </c>
      <c r="AU12" s="45">
        <f t="shared" si="3"/>
        <v>-1832.5134085444793</v>
      </c>
      <c r="AV12" s="45">
        <f t="shared" si="3"/>
        <v>3003.3345356309487</v>
      </c>
    </row>
    <row r="13" spans="1:48" ht="13.5" customHeight="1">
      <c r="B13" s="86" t="s">
        <v>418</v>
      </c>
      <c r="C13" s="87" t="s">
        <v>423</v>
      </c>
      <c r="D13" s="46">
        <v>-0.71</v>
      </c>
      <c r="E13" s="46">
        <v>-0.57999999999999996</v>
      </c>
      <c r="F13" s="46">
        <v>0.74</v>
      </c>
      <c r="G13" s="46">
        <v>0.56000000000000005</v>
      </c>
      <c r="H13" s="94">
        <v>1.34</v>
      </c>
      <c r="I13" s="94">
        <v>1.49</v>
      </c>
      <c r="J13" s="94">
        <v>1.1299999999999999</v>
      </c>
      <c r="L13" s="46">
        <v>0.18</v>
      </c>
      <c r="M13" s="46">
        <v>0.33</v>
      </c>
      <c r="N13" s="46">
        <v>0.18</v>
      </c>
      <c r="O13" s="46"/>
      <c r="Q13" s="46">
        <v>-0.19</v>
      </c>
      <c r="R13" s="46">
        <v>0.42</v>
      </c>
      <c r="S13" s="46">
        <v>0.08</v>
      </c>
      <c r="T13" s="46"/>
      <c r="V13" s="46">
        <v>0.2</v>
      </c>
      <c r="W13" s="46">
        <v>0.65068914208950046</v>
      </c>
      <c r="X13" s="46">
        <v>-0.45991679311308703</v>
      </c>
      <c r="Y13" s="46"/>
      <c r="AA13" s="46">
        <v>-0.17</v>
      </c>
      <c r="AB13" s="46">
        <v>-0.14000000000000001</v>
      </c>
      <c r="AC13" s="46">
        <v>0.17</v>
      </c>
      <c r="AD13" s="46">
        <f t="shared" si="0"/>
        <v>0.12516204014125432</v>
      </c>
      <c r="AE13" s="46">
        <v>0.28999999999999998</v>
      </c>
      <c r="AF13" s="46">
        <v>0.32</v>
      </c>
      <c r="AG13" s="46">
        <v>0.25</v>
      </c>
      <c r="AI13" s="46">
        <f t="shared" si="1"/>
        <v>3.9369217646158222E-2</v>
      </c>
      <c r="AJ13" s="46">
        <f t="shared" si="1"/>
        <v>7.3002927491132727E-2</v>
      </c>
      <c r="AK13" s="46">
        <f t="shared" si="1"/>
        <v>3.9291587234599877E-2</v>
      </c>
      <c r="AL13" s="46">
        <f t="shared" si="1"/>
        <v>0</v>
      </c>
      <c r="AN13" s="46">
        <f t="shared" si="2"/>
        <v>-4.0884833878464449E-2</v>
      </c>
      <c r="AO13" s="46">
        <f t="shared" si="2"/>
        <v>9.0553671017075829E-2</v>
      </c>
      <c r="AP13" s="46">
        <f t="shared" si="2"/>
        <v>1.6740837878935842E-2</v>
      </c>
      <c r="AQ13" s="46">
        <f t="shared" si="2"/>
        <v>0</v>
      </c>
      <c r="AS13" s="46">
        <f t="shared" si="3"/>
        <v>4.2548966769256957E-2</v>
      </c>
      <c r="AT13" s="46">
        <f t="shared" si="3"/>
        <v>0.1437796407304005</v>
      </c>
      <c r="AU13" s="46">
        <f t="shared" si="3"/>
        <v>-0.10207141700308942</v>
      </c>
      <c r="AV13" s="46">
        <f t="shared" si="3"/>
        <v>0</v>
      </c>
    </row>
    <row r="14" spans="1:48" ht="15" customHeight="1">
      <c r="B14" s="86" t="s">
        <v>419</v>
      </c>
      <c r="C14" s="87" t="s">
        <v>424</v>
      </c>
      <c r="D14" s="46">
        <v>-0.71</v>
      </c>
      <c r="E14" s="46">
        <v>-0.57999999999999996</v>
      </c>
      <c r="F14" s="46">
        <v>0.74</v>
      </c>
      <c r="G14" s="46">
        <v>0.56000000000000005</v>
      </c>
      <c r="H14" s="94">
        <v>1.32</v>
      </c>
      <c r="I14" s="94">
        <v>1.47</v>
      </c>
      <c r="J14" s="94">
        <v>1.1200000000000001</v>
      </c>
      <c r="L14" s="46">
        <v>0.18</v>
      </c>
      <c r="M14" s="46">
        <v>0.33</v>
      </c>
      <c r="N14" s="46">
        <v>0.18</v>
      </c>
      <c r="O14" s="46"/>
      <c r="Q14" s="46">
        <v>-0.19</v>
      </c>
      <c r="R14" s="46">
        <v>0.41</v>
      </c>
      <c r="S14" s="46">
        <v>0.08</v>
      </c>
      <c r="T14" s="46"/>
      <c r="V14" s="46">
        <v>0.19</v>
      </c>
      <c r="W14" s="46">
        <v>0.6414695835529397</v>
      </c>
      <c r="X14" s="46">
        <v>-0.45377608505619899</v>
      </c>
      <c r="Y14" s="46"/>
      <c r="AA14" s="46">
        <v>-0.17</v>
      </c>
      <c r="AB14" s="46">
        <v>-0.14000000000000001</v>
      </c>
      <c r="AC14" s="46">
        <v>0.17</v>
      </c>
      <c r="AD14" s="46">
        <f t="shared" si="0"/>
        <v>0.12516204014125432</v>
      </c>
      <c r="AE14" s="46">
        <v>0.28999999999999998</v>
      </c>
      <c r="AF14" s="46">
        <v>0.31</v>
      </c>
      <c r="AG14" s="46">
        <v>0.25</v>
      </c>
      <c r="AI14" s="46">
        <f t="shared" si="1"/>
        <v>3.9369217646158222E-2</v>
      </c>
      <c r="AJ14" s="46">
        <f t="shared" si="1"/>
        <v>7.3002927491132727E-2</v>
      </c>
      <c r="AK14" s="46">
        <f t="shared" si="1"/>
        <v>3.9291587234599877E-2</v>
      </c>
      <c r="AL14" s="46">
        <f t="shared" si="1"/>
        <v>0</v>
      </c>
      <c r="AN14" s="46">
        <f t="shared" si="2"/>
        <v>-4.0884833878464449E-2</v>
      </c>
      <c r="AO14" s="46">
        <f t="shared" si="2"/>
        <v>8.8397631230954982E-2</v>
      </c>
      <c r="AP14" s="46">
        <f t="shared" si="2"/>
        <v>1.6740837878935842E-2</v>
      </c>
      <c r="AQ14" s="46">
        <f t="shared" si="2"/>
        <v>0</v>
      </c>
      <c r="AS14" s="46">
        <f t="shared" si="3"/>
        <v>4.0421518430794112E-2</v>
      </c>
      <c r="AT14" s="46">
        <f t="shared" si="3"/>
        <v>0.14174243935675707</v>
      </c>
      <c r="AU14" s="46">
        <f t="shared" si="3"/>
        <v>-0.10070858185083018</v>
      </c>
      <c r="AV14" s="46">
        <f t="shared" si="3"/>
        <v>0</v>
      </c>
    </row>
    <row r="15" spans="1:48">
      <c r="B15" s="95" t="s">
        <v>120</v>
      </c>
      <c r="C15" s="96" t="s">
        <v>122</v>
      </c>
      <c r="D15" s="97" t="s">
        <v>121</v>
      </c>
      <c r="E15" s="97" t="s">
        <v>121</v>
      </c>
      <c r="F15" s="97" t="s">
        <v>121</v>
      </c>
      <c r="G15" s="97" t="s">
        <v>121</v>
      </c>
      <c r="H15" s="54" t="s">
        <v>121</v>
      </c>
      <c r="I15" s="54" t="s">
        <v>121</v>
      </c>
      <c r="J15" s="54" t="s">
        <v>121</v>
      </c>
      <c r="L15" s="54" t="s">
        <v>121</v>
      </c>
      <c r="M15" s="54" t="s">
        <v>121</v>
      </c>
      <c r="N15" s="54" t="s">
        <v>121</v>
      </c>
      <c r="O15" s="54" t="s">
        <v>121</v>
      </c>
      <c r="Q15" s="54" t="s">
        <v>121</v>
      </c>
      <c r="R15" s="54" t="s">
        <v>121</v>
      </c>
      <c r="S15" s="54" t="s">
        <v>121</v>
      </c>
      <c r="T15" s="54" t="s">
        <v>121</v>
      </c>
      <c r="V15" s="54" t="s">
        <v>121</v>
      </c>
      <c r="W15" s="54" t="s">
        <v>121</v>
      </c>
      <c r="X15" s="54" t="s">
        <v>121</v>
      </c>
      <c r="Y15" s="54"/>
      <c r="AA15" s="97">
        <v>4.2584</v>
      </c>
      <c r="AB15" s="97">
        <v>4.2617000000000003</v>
      </c>
      <c r="AC15" s="97">
        <v>4.2988</v>
      </c>
      <c r="AD15" s="54">
        <v>4.4741999999999997</v>
      </c>
      <c r="AE15" s="97">
        <v>4.5775237406410305</v>
      </c>
      <c r="AF15" s="97">
        <v>4.6883154411870942</v>
      </c>
      <c r="AG15" s="97">
        <v>4.5283666666666669</v>
      </c>
      <c r="AH15" s="98"/>
      <c r="AI15" s="97">
        <v>4.5720999999999998</v>
      </c>
      <c r="AJ15" s="97">
        <v>4.5203666666666669</v>
      </c>
      <c r="AK15" s="97">
        <v>4.5811333333333337</v>
      </c>
      <c r="AL15" s="97">
        <v>4.6345333333333336</v>
      </c>
      <c r="AM15" s="98"/>
      <c r="AN15" s="97">
        <v>4.6472000000000007</v>
      </c>
      <c r="AO15" s="97">
        <v>4.6381333333333332</v>
      </c>
      <c r="AP15" s="97">
        <v>4.7787333333333333</v>
      </c>
      <c r="AQ15" s="97">
        <v>4.6890666666666663</v>
      </c>
      <c r="AS15" s="97">
        <v>4.7004666666666663</v>
      </c>
      <c r="AT15" s="97">
        <v>4.5255999999999998</v>
      </c>
      <c r="AU15" s="97">
        <v>4.5058333333333334</v>
      </c>
      <c r="AV15" s="97">
        <v>4.5283666666666669</v>
      </c>
    </row>
    <row r="16" spans="1:48" ht="8.25" customHeight="1">
      <c r="H16" s="98"/>
      <c r="I16" s="98"/>
      <c r="J16" s="98"/>
    </row>
    <row r="17" spans="2:48" ht="26.25" customHeight="1">
      <c r="D17" s="99"/>
      <c r="E17" s="99"/>
      <c r="F17" s="99"/>
      <c r="G17" s="99"/>
      <c r="H17" s="49"/>
      <c r="I17" s="100"/>
      <c r="J17" s="100"/>
      <c r="L17" s="48"/>
      <c r="M17" s="48"/>
      <c r="N17" s="48"/>
      <c r="O17" s="48"/>
      <c r="Q17" s="48"/>
      <c r="R17" s="48"/>
      <c r="S17" s="49"/>
      <c r="T17" s="49"/>
      <c r="V17" s="49"/>
      <c r="W17" s="49"/>
      <c r="X17" s="49"/>
      <c r="Y17" s="49"/>
      <c r="AA17" s="99"/>
      <c r="AC17" s="99"/>
      <c r="AD17" s="49"/>
      <c r="AE17" s="49"/>
      <c r="AF17" s="99"/>
      <c r="AG17" s="99"/>
    </row>
    <row r="18" spans="2:48" s="178" customFormat="1" ht="15" customHeight="1">
      <c r="B18" s="59" t="s">
        <v>149</v>
      </c>
      <c r="C18" s="59" t="s">
        <v>156</v>
      </c>
      <c r="D18" s="59" t="s">
        <v>274</v>
      </c>
      <c r="E18" s="59" t="s">
        <v>273</v>
      </c>
      <c r="F18" s="59" t="s">
        <v>263</v>
      </c>
      <c r="G18" s="59" t="s">
        <v>264</v>
      </c>
      <c r="H18" s="59" t="s">
        <v>265</v>
      </c>
      <c r="I18" s="59" t="s">
        <v>266</v>
      </c>
      <c r="J18" s="59" t="s">
        <v>425</v>
      </c>
      <c r="L18" s="30" t="s">
        <v>269</v>
      </c>
      <c r="M18" s="30" t="s">
        <v>270</v>
      </c>
      <c r="N18" s="30" t="s">
        <v>271</v>
      </c>
      <c r="O18" s="30" t="s">
        <v>272</v>
      </c>
      <c r="Q18" s="30" t="s">
        <v>269</v>
      </c>
      <c r="R18" s="30" t="s">
        <v>270</v>
      </c>
      <c r="S18" s="30" t="s">
        <v>271</v>
      </c>
      <c r="T18" s="30" t="s">
        <v>272</v>
      </c>
      <c r="V18" s="30" t="str">
        <f>V7</f>
        <v>Q1</v>
      </c>
      <c r="W18" s="30" t="str">
        <f>W7</f>
        <v>Q2</v>
      </c>
      <c r="X18" s="30" t="s">
        <v>271</v>
      </c>
      <c r="Y18" s="30" t="s">
        <v>272</v>
      </c>
      <c r="AA18" s="59" t="s">
        <v>274</v>
      </c>
      <c r="AB18" s="59" t="s">
        <v>273</v>
      </c>
      <c r="AC18" s="59" t="s">
        <v>263</v>
      </c>
      <c r="AD18" s="59" t="s">
        <v>264</v>
      </c>
      <c r="AE18" s="59" t="s">
        <v>265</v>
      </c>
      <c r="AF18" s="59" t="s">
        <v>266</v>
      </c>
      <c r="AG18" s="59" t="s">
        <v>425</v>
      </c>
      <c r="AI18" s="30" t="s">
        <v>269</v>
      </c>
      <c r="AJ18" s="30" t="s">
        <v>270</v>
      </c>
      <c r="AK18" s="30" t="s">
        <v>271</v>
      </c>
      <c r="AL18" s="30" t="s">
        <v>272</v>
      </c>
      <c r="AN18" s="30" t="s">
        <v>269</v>
      </c>
      <c r="AO18" s="30" t="s">
        <v>270</v>
      </c>
      <c r="AP18" s="30" t="s">
        <v>271</v>
      </c>
      <c r="AQ18" s="30" t="s">
        <v>272</v>
      </c>
      <c r="AS18" s="30" t="str">
        <f>AS7</f>
        <v>Q1</v>
      </c>
      <c r="AT18" s="30" t="str">
        <f>AT7</f>
        <v>Q2</v>
      </c>
      <c r="AU18" s="30" t="str">
        <f>AU7</f>
        <v>Q3</v>
      </c>
      <c r="AV18" s="30" t="str">
        <f>AV7</f>
        <v>Q4</v>
      </c>
    </row>
    <row r="19" spans="2:48" ht="6.75" customHeight="1">
      <c r="B19" s="90"/>
      <c r="C19" s="37"/>
      <c r="D19" s="50"/>
      <c r="E19" s="50"/>
      <c r="F19" s="50"/>
      <c r="G19" s="50"/>
      <c r="H19" s="50"/>
      <c r="I19" s="50"/>
      <c r="J19" s="50"/>
      <c r="L19" s="50"/>
      <c r="M19" s="50"/>
      <c r="N19" s="50"/>
      <c r="O19" s="50"/>
      <c r="Q19" s="50"/>
      <c r="R19" s="50"/>
      <c r="S19" s="38"/>
      <c r="T19" s="38"/>
      <c r="V19" s="38"/>
      <c r="W19" s="38"/>
      <c r="X19" s="38"/>
      <c r="Y19" s="38"/>
      <c r="AA19" s="50"/>
      <c r="AB19" s="50"/>
      <c r="AC19" s="50"/>
      <c r="AD19" s="38"/>
      <c r="AE19" s="50"/>
      <c r="AF19" s="50"/>
      <c r="AG19" s="50"/>
    </row>
    <row r="20" spans="2:48" ht="15" customHeight="1">
      <c r="B20" s="86" t="s">
        <v>74</v>
      </c>
      <c r="C20" s="87" t="s">
        <v>175</v>
      </c>
      <c r="D20" s="51">
        <v>-21070.947</v>
      </c>
      <c r="E20" s="51">
        <v>-14871.960999999999</v>
      </c>
      <c r="F20" s="51">
        <v>-2367</v>
      </c>
      <c r="G20" s="40">
        <v>15297</v>
      </c>
      <c r="H20" s="51">
        <v>-17934</v>
      </c>
      <c r="I20" s="51">
        <v>46935</v>
      </c>
      <c r="J20" s="51">
        <v>103721</v>
      </c>
      <c r="L20" s="51">
        <v>-40159</v>
      </c>
      <c r="M20" s="51">
        <v>-23520.345951474414</v>
      </c>
      <c r="N20" s="51">
        <v>16453.345951474414</v>
      </c>
      <c r="O20" s="51">
        <v>29292</v>
      </c>
      <c r="P20" s="51"/>
      <c r="Q20" s="51">
        <v>-20809.00389999996</v>
      </c>
      <c r="R20" s="51">
        <v>-13349.701720000006</v>
      </c>
      <c r="S20" s="51">
        <v>5396.7056199999679</v>
      </c>
      <c r="T20" s="51">
        <v>75697.571721544955</v>
      </c>
      <c r="V20" s="51">
        <v>-22705</v>
      </c>
      <c r="W20" s="51">
        <v>36808</v>
      </c>
      <c r="X20" s="51">
        <v>-25043</v>
      </c>
      <c r="Y20" s="51">
        <v>114661</v>
      </c>
      <c r="AA20" s="51">
        <f>D20/AA15</f>
        <v>-4948.0901277475105</v>
      </c>
      <c r="AB20" s="51">
        <f>E20/AB15</f>
        <v>-3489.6780627449134</v>
      </c>
      <c r="AC20" s="51">
        <f>F20/AC15</f>
        <v>-550.61877733320932</v>
      </c>
      <c r="AD20" s="51">
        <f>G20/AD15</f>
        <v>3418.9352286442272</v>
      </c>
      <c r="AE20" s="40">
        <v>-3917.8387740024141</v>
      </c>
      <c r="AF20" s="40">
        <v>10011.058468394338</v>
      </c>
      <c r="AG20" s="40">
        <v>22904.726501829209</v>
      </c>
      <c r="AI20" s="51">
        <f>L20/AI15</f>
        <v>-8783.4911747337119</v>
      </c>
      <c r="AJ20" s="51">
        <f>M20/AJ15</f>
        <v>-5203.1942729146776</v>
      </c>
      <c r="AK20" s="51">
        <f>N20/AK15</f>
        <v>3591.5448764078201</v>
      </c>
      <c r="AL20" s="51">
        <f>O20/AL15</f>
        <v>6320.3774561983946</v>
      </c>
      <c r="AN20" s="51">
        <f>Q20/AN15</f>
        <v>-4477.7508822516693</v>
      </c>
      <c r="AO20" s="51">
        <f>R20/AO15</f>
        <v>-2878.2488041166002</v>
      </c>
      <c r="AP20" s="51">
        <f>S20/AP15</f>
        <v>1129.3171733095173</v>
      </c>
      <c r="AQ20" s="51">
        <f>T20/AQ15</f>
        <v>16143.419810952775</v>
      </c>
      <c r="AS20" s="51">
        <f>V20/AS15</f>
        <v>-4830.3714524798961</v>
      </c>
      <c r="AT20" s="51">
        <f>W20/AT15</f>
        <v>8133.286194095811</v>
      </c>
      <c r="AU20" s="51">
        <f>X20/AU15</f>
        <v>-5557.9064176068059</v>
      </c>
      <c r="AV20" s="51">
        <f>Y20/AV15</f>
        <v>25320.608607960192</v>
      </c>
    </row>
    <row r="21" spans="2:48" ht="15" customHeight="1">
      <c r="B21" s="86" t="s">
        <v>83</v>
      </c>
      <c r="C21" s="87" t="s">
        <v>176</v>
      </c>
      <c r="D21" s="51">
        <v>-1853.6179999999999</v>
      </c>
      <c r="E21" s="51">
        <v>-2726.1289999999999</v>
      </c>
      <c r="F21" s="51">
        <v>-4257</v>
      </c>
      <c r="G21" s="40">
        <v>-3317</v>
      </c>
      <c r="H21" s="51">
        <v>-14483</v>
      </c>
      <c r="I21" s="51">
        <v>-21432</v>
      </c>
      <c r="J21" s="51">
        <v>-10866</v>
      </c>
      <c r="L21" s="51">
        <v>-1322</v>
      </c>
      <c r="M21" s="51">
        <v>-5133.1956400000036</v>
      </c>
      <c r="N21" s="51">
        <v>-4807.8043599999964</v>
      </c>
      <c r="O21" s="51">
        <v>-3220</v>
      </c>
      <c r="P21" s="51"/>
      <c r="Q21" s="51">
        <v>-3473.2381500000024</v>
      </c>
      <c r="R21" s="51">
        <v>-4614.7917818699179</v>
      </c>
      <c r="S21" s="51">
        <v>-4761.9700681300801</v>
      </c>
      <c r="T21" s="51">
        <v>-8581.9584915447122</v>
      </c>
      <c r="V21" s="51">
        <v>-5127</v>
      </c>
      <c r="W21" s="51">
        <v>-2770</v>
      </c>
      <c r="X21" s="51">
        <v>-3206</v>
      </c>
      <c r="Y21" s="51">
        <v>237</v>
      </c>
      <c r="AA21" s="51">
        <f>D21/AA15</f>
        <v>-435.28508359947398</v>
      </c>
      <c r="AB21" s="51">
        <f>E21/AB15</f>
        <v>-639.68111317080036</v>
      </c>
      <c r="AC21" s="51">
        <f>F21/AC15</f>
        <v>-990.27635619242585</v>
      </c>
      <c r="AD21" s="51">
        <f>G21/AD15</f>
        <v>-741.36158419382241</v>
      </c>
      <c r="AE21" s="40">
        <v>-3163.937714055814</v>
      </c>
      <c r="AF21" s="40">
        <v>-4571.3647617902943</v>
      </c>
      <c r="AG21" s="40">
        <v>-2399.5406732375909</v>
      </c>
      <c r="AI21" s="51">
        <f>L21/AI15</f>
        <v>-289.14503182345095</v>
      </c>
      <c r="AJ21" s="51">
        <f>M21/AJ15</f>
        <v>-1135.5706336506632</v>
      </c>
      <c r="AK21" s="51">
        <f>N21/AK15</f>
        <v>-1049.4792467657194</v>
      </c>
      <c r="AL21" s="51">
        <f>O21/AL15</f>
        <v>-694.78408469748842</v>
      </c>
      <c r="AN21" s="51">
        <f>Q21/AN15</f>
        <v>-747.38297254260669</v>
      </c>
      <c r="AO21" s="51">
        <f>R21/AO15</f>
        <v>-994.96746863750889</v>
      </c>
      <c r="AP21" s="51">
        <f>S21/AP15</f>
        <v>-996.49211118638414</v>
      </c>
      <c r="AQ21" s="51">
        <f>T21/AQ15</f>
        <v>-1830.2061159743332</v>
      </c>
      <c r="AS21" s="51">
        <f>V21/AS15</f>
        <v>-1090.742763129902</v>
      </c>
      <c r="AT21" s="51">
        <f>W21/AT15</f>
        <v>-612.07353721053562</v>
      </c>
      <c r="AU21" s="51">
        <f>X21/AU15</f>
        <v>-711.52210098021078</v>
      </c>
      <c r="AV21" s="51">
        <f>Y21/AV15</f>
        <v>52.336751293696771</v>
      </c>
    </row>
    <row r="22" spans="2:48">
      <c r="B22" s="74" t="s">
        <v>93</v>
      </c>
      <c r="C22" s="75" t="s">
        <v>153</v>
      </c>
      <c r="D22" s="92">
        <v>25954.401999999998</v>
      </c>
      <c r="E22" s="92">
        <v>20109.03</v>
      </c>
      <c r="F22" s="92">
        <v>11303.183000000001</v>
      </c>
      <c r="G22" s="42">
        <v>-2138</v>
      </c>
      <c r="H22" s="92">
        <v>33363</v>
      </c>
      <c r="I22" s="52">
        <v>79.825879999995195</v>
      </c>
      <c r="J22" s="52">
        <v>-54045</v>
      </c>
      <c r="L22" s="52">
        <v>29324</v>
      </c>
      <c r="M22" s="52">
        <v>24976.629234906173</v>
      </c>
      <c r="N22" s="52">
        <v>-8297.629234906175</v>
      </c>
      <c r="O22" s="52">
        <v>-12640</v>
      </c>
      <c r="P22" s="52"/>
      <c r="Q22" s="52">
        <v>12168.516070000022</v>
      </c>
      <c r="R22" s="52">
        <v>34014.716389999965</v>
      </c>
      <c r="S22" s="52">
        <v>-3164.2324599999861</v>
      </c>
      <c r="T22" s="52">
        <v>-42940.174120000003</v>
      </c>
      <c r="V22" s="52">
        <v>18569</v>
      </c>
      <c r="W22" s="52">
        <v>-26655</v>
      </c>
      <c r="X22" s="52">
        <v>1014</v>
      </c>
      <c r="Y22" s="52">
        <v>-46973</v>
      </c>
      <c r="AA22" s="92">
        <f>D22/AA15</f>
        <v>6094.8717828292311</v>
      </c>
      <c r="AB22" s="92">
        <f>E22/AB15</f>
        <v>4718.5465893892106</v>
      </c>
      <c r="AC22" s="92">
        <f>F22/AC15</f>
        <v>2629.3809900437332</v>
      </c>
      <c r="AD22" s="92">
        <f>G22/AD15</f>
        <v>-477.85078896786018</v>
      </c>
      <c r="AE22" s="42">
        <v>7288.4384419004427</v>
      </c>
      <c r="AF22" s="42">
        <v>17.063698252296732</v>
      </c>
      <c r="AG22" s="42">
        <v>-11934.766766530978</v>
      </c>
      <c r="AI22" s="92">
        <f>L22/AI15</f>
        <v>6413.6829903107982</v>
      </c>
      <c r="AJ22" s="92">
        <f>M22/AJ15</f>
        <v>5525.3547060871551</v>
      </c>
      <c r="AK22" s="92">
        <f>N22/AK15</f>
        <v>-1811.2612384649012</v>
      </c>
      <c r="AL22" s="92">
        <f>O22/AL15</f>
        <v>-2727.3511896199543</v>
      </c>
      <c r="AN22" s="92">
        <f>Q22/AN15</f>
        <v>2618.4618845756627</v>
      </c>
      <c r="AO22" s="92">
        <f>R22/AO15</f>
        <v>7333.7081850457007</v>
      </c>
      <c r="AP22" s="92">
        <f>S22/AP15</f>
        <v>-662.14878280157632</v>
      </c>
      <c r="AQ22" s="92">
        <f>T22/AQ15</f>
        <v>-9157.5098356460439</v>
      </c>
      <c r="AS22" s="92">
        <f>V22/AS15</f>
        <v>3950.458819691662</v>
      </c>
      <c r="AT22" s="92">
        <f>W22/AT15</f>
        <v>-5889.8267633021042</v>
      </c>
      <c r="AU22" s="92">
        <f>X22/AU15</f>
        <v>225.04161272424633</v>
      </c>
      <c r="AV22" s="92">
        <f>Y22/AV15</f>
        <v>-10373.055774341006</v>
      </c>
    </row>
    <row r="23" spans="2:48">
      <c r="B23" s="76" t="s">
        <v>94</v>
      </c>
      <c r="C23" s="77" t="s">
        <v>177</v>
      </c>
      <c r="D23" s="53">
        <v>3029.837</v>
      </c>
      <c r="E23" s="53">
        <v>2510.94</v>
      </c>
      <c r="F23" s="53">
        <v>4679.0420000000004</v>
      </c>
      <c r="G23" s="44">
        <f>SUM(G20:G22)</f>
        <v>9842</v>
      </c>
      <c r="H23" s="53">
        <v>946</v>
      </c>
      <c r="I23" s="53">
        <v>25583</v>
      </c>
      <c r="J23" s="53">
        <v>38810</v>
      </c>
      <c r="L23" s="53">
        <v>-12157</v>
      </c>
      <c r="M23" s="53">
        <v>-3676.9123565682398</v>
      </c>
      <c r="N23" s="53">
        <v>3347.9123565682398</v>
      </c>
      <c r="O23" s="53">
        <v>13432</v>
      </c>
      <c r="P23" s="53"/>
      <c r="Q23" s="53">
        <v>-12113.725979999943</v>
      </c>
      <c r="R23" s="53">
        <v>16050.222888130045</v>
      </c>
      <c r="S23" s="53">
        <v>-2529.4969081301019</v>
      </c>
      <c r="T23" s="53">
        <v>24175.439110000243</v>
      </c>
      <c r="V23" s="53">
        <v>-9264</v>
      </c>
      <c r="W23" s="53">
        <v>7384</v>
      </c>
      <c r="X23" s="53">
        <v>-27235</v>
      </c>
      <c r="Y23" s="53">
        <v>67925</v>
      </c>
      <c r="AA23" s="53">
        <f>D23/AA15</f>
        <v>711.49657148224685</v>
      </c>
      <c r="AB23" s="53">
        <f>E23/AB15</f>
        <v>589.18741347349646</v>
      </c>
      <c r="AC23" s="53">
        <f>F23/AC15</f>
        <v>1088.4530566669769</v>
      </c>
      <c r="AD23" s="53">
        <f>G23/AD15</f>
        <v>2199.7228554825447</v>
      </c>
      <c r="AE23" s="44">
        <v>206.66195384221501</v>
      </c>
      <c r="AF23" s="44">
        <v>5456.7574048563411</v>
      </c>
      <c r="AG23" s="44">
        <v>8570.4190620606387</v>
      </c>
      <c r="AI23" s="53">
        <f>L23/AI15</f>
        <v>-2658.9532162463638</v>
      </c>
      <c r="AJ23" s="53">
        <f>M23/AJ15</f>
        <v>-813.41020047818529</v>
      </c>
      <c r="AK23" s="53">
        <f>N23/AK15</f>
        <v>730.80439117719914</v>
      </c>
      <c r="AL23" s="53">
        <f>O23/AL15</f>
        <v>2898.2421818809516</v>
      </c>
      <c r="AN23" s="53">
        <f>Q23/AN15</f>
        <v>-2606.6719702186138</v>
      </c>
      <c r="AO23" s="53">
        <f>R23/AO15</f>
        <v>3460.4919122915926</v>
      </c>
      <c r="AP23" s="53">
        <f>S23/AP15</f>
        <v>-529.32372067844381</v>
      </c>
      <c r="AQ23" s="53">
        <f>T23/AQ15</f>
        <v>5155.7038593323996</v>
      </c>
      <c r="AS23" s="53">
        <f>V23/AS15</f>
        <v>-1970.8681407519823</v>
      </c>
      <c r="AT23" s="53">
        <f>W23/AT15</f>
        <v>1631.6068587590596</v>
      </c>
      <c r="AU23" s="53">
        <f>X23/AU15</f>
        <v>-6044.3869058627706</v>
      </c>
      <c r="AV23" s="53">
        <f>Y23/AV15</f>
        <v>14999.889584912882</v>
      </c>
    </row>
    <row r="24" spans="2:48">
      <c r="B24" s="95" t="s">
        <v>120</v>
      </c>
      <c r="C24" s="96" t="s">
        <v>122</v>
      </c>
      <c r="D24" s="97" t="s">
        <v>121</v>
      </c>
      <c r="E24" s="97" t="s">
        <v>121</v>
      </c>
      <c r="F24" s="97" t="s">
        <v>121</v>
      </c>
      <c r="G24" s="97" t="s">
        <v>121</v>
      </c>
      <c r="H24" s="54" t="s">
        <v>121</v>
      </c>
      <c r="I24" s="54" t="s">
        <v>121</v>
      </c>
      <c r="J24" s="54" t="s">
        <v>121</v>
      </c>
      <c r="L24" s="54" t="s">
        <v>121</v>
      </c>
      <c r="M24" s="54" t="s">
        <v>121</v>
      </c>
      <c r="N24" s="54" t="s">
        <v>121</v>
      </c>
      <c r="O24" s="54" t="s">
        <v>121</v>
      </c>
      <c r="P24" s="54"/>
      <c r="Q24" s="54" t="s">
        <v>121</v>
      </c>
      <c r="R24" s="54" t="s">
        <v>121</v>
      </c>
      <c r="S24" s="54" t="s">
        <v>121</v>
      </c>
      <c r="T24" s="54" t="s">
        <v>121</v>
      </c>
      <c r="V24" s="54" t="s">
        <v>121</v>
      </c>
      <c r="W24" s="54" t="s">
        <v>121</v>
      </c>
      <c r="X24" s="54" t="s">
        <v>121</v>
      </c>
      <c r="Y24" s="54"/>
      <c r="AA24" s="101">
        <v>4.2584</v>
      </c>
      <c r="AB24" s="101">
        <v>4.2617000000000003</v>
      </c>
      <c r="AC24" s="101">
        <v>4.2988</v>
      </c>
      <c r="AD24" s="47">
        <v>4.4741999999999997</v>
      </c>
      <c r="AE24" s="101">
        <v>4.5775237406410305</v>
      </c>
      <c r="AF24" s="101">
        <v>4.6883154411870942</v>
      </c>
      <c r="AG24" s="101">
        <v>4.5283666666666669</v>
      </c>
      <c r="AI24" s="101">
        <v>4.5720999999999998</v>
      </c>
      <c r="AJ24" s="101">
        <v>4.5203666666666669</v>
      </c>
      <c r="AK24" s="101">
        <v>4.5811333333333337</v>
      </c>
      <c r="AL24" s="101">
        <v>4.6345333333333336</v>
      </c>
      <c r="AN24" s="101">
        <v>4.6472000000000007</v>
      </c>
      <c r="AO24" s="101">
        <v>4.6381333333333332</v>
      </c>
      <c r="AP24" s="101">
        <v>4.7787333333333333</v>
      </c>
      <c r="AQ24" s="101">
        <v>4.6890666666666663</v>
      </c>
      <c r="AS24" s="101">
        <f>AS15</f>
        <v>4.7004666666666663</v>
      </c>
      <c r="AT24" s="101">
        <f>AT15</f>
        <v>4.5255999999999998</v>
      </c>
      <c r="AU24" s="101">
        <f>AU15</f>
        <v>4.5058333333333334</v>
      </c>
      <c r="AV24" s="101">
        <f>AV15</f>
        <v>4.5283666666666669</v>
      </c>
    </row>
    <row r="25" spans="2:48" ht="12" customHeight="1">
      <c r="H25" s="98"/>
      <c r="I25" s="98"/>
      <c r="J25" s="98"/>
    </row>
    <row r="26" spans="2:48" ht="23.25" customHeight="1">
      <c r="D26" s="99"/>
      <c r="E26" s="99"/>
      <c r="F26" s="99"/>
      <c r="G26" s="99"/>
      <c r="H26" s="49"/>
      <c r="I26" s="100"/>
      <c r="J26" s="100"/>
      <c r="L26" s="48"/>
      <c r="M26" s="48"/>
      <c r="N26" s="48"/>
      <c r="O26" s="48"/>
      <c r="Q26" s="48"/>
      <c r="R26" s="48"/>
      <c r="S26" s="49"/>
      <c r="T26" s="49"/>
      <c r="V26" s="49"/>
      <c r="W26" s="49"/>
      <c r="X26" s="49"/>
      <c r="Y26" s="49"/>
      <c r="AA26" s="99"/>
      <c r="AB26" s="99"/>
      <c r="AC26" s="99"/>
      <c r="AD26" s="49"/>
      <c r="AE26" s="49"/>
      <c r="AF26" s="99"/>
      <c r="AG26" s="99"/>
    </row>
    <row r="27" spans="2:48" s="178" customFormat="1" ht="14.25" customHeight="1">
      <c r="B27" s="59" t="s">
        <v>154</v>
      </c>
      <c r="C27" s="59" t="s">
        <v>155</v>
      </c>
      <c r="D27" s="59" t="s">
        <v>274</v>
      </c>
      <c r="E27" s="59" t="s">
        <v>273</v>
      </c>
      <c r="F27" s="59" t="s">
        <v>263</v>
      </c>
      <c r="G27" s="59" t="s">
        <v>264</v>
      </c>
      <c r="H27" s="59" t="s">
        <v>265</v>
      </c>
      <c r="I27" s="59" t="s">
        <v>266</v>
      </c>
      <c r="J27" s="59" t="s">
        <v>425</v>
      </c>
      <c r="L27" s="30" t="s">
        <v>269</v>
      </c>
      <c r="M27" s="30" t="s">
        <v>270</v>
      </c>
      <c r="N27" s="30" t="s">
        <v>271</v>
      </c>
      <c r="O27" s="30" t="s">
        <v>272</v>
      </c>
      <c r="Q27" s="30" t="s">
        <v>269</v>
      </c>
      <c r="R27" s="30" t="s">
        <v>270</v>
      </c>
      <c r="S27" s="30" t="s">
        <v>271</v>
      </c>
      <c r="T27" s="30" t="s">
        <v>272</v>
      </c>
      <c r="V27" s="30" t="str">
        <f>V7</f>
        <v>Q1</v>
      </c>
      <c r="W27" s="30" t="str">
        <f>W7</f>
        <v>Q2</v>
      </c>
      <c r="X27" s="30" t="s">
        <v>271</v>
      </c>
      <c r="Y27" s="30" t="s">
        <v>272</v>
      </c>
      <c r="AA27" s="59" t="s">
        <v>274</v>
      </c>
      <c r="AB27" s="59" t="s">
        <v>273</v>
      </c>
      <c r="AC27" s="59" t="s">
        <v>263</v>
      </c>
      <c r="AD27" s="59" t="s">
        <v>264</v>
      </c>
      <c r="AE27" s="59" t="s">
        <v>265</v>
      </c>
      <c r="AF27" s="59" t="s">
        <v>266</v>
      </c>
      <c r="AG27" s="59" t="s">
        <v>425</v>
      </c>
      <c r="AI27" s="30" t="s">
        <v>269</v>
      </c>
      <c r="AJ27" s="30" t="s">
        <v>270</v>
      </c>
      <c r="AK27" s="30" t="s">
        <v>271</v>
      </c>
      <c r="AL27" s="30" t="s">
        <v>272</v>
      </c>
      <c r="AN27" s="30" t="s">
        <v>269</v>
      </c>
      <c r="AO27" s="30" t="s">
        <v>270</v>
      </c>
      <c r="AP27" s="30" t="s">
        <v>271</v>
      </c>
      <c r="AQ27" s="30" t="s">
        <v>272</v>
      </c>
      <c r="AS27" s="30" t="str">
        <f>AS7</f>
        <v>Q1</v>
      </c>
      <c r="AT27" s="30" t="str">
        <f>AT7</f>
        <v>Q2</v>
      </c>
      <c r="AU27" s="30" t="str">
        <f>AU7</f>
        <v>Q3</v>
      </c>
      <c r="AV27" s="30" t="str">
        <f>AV7</f>
        <v>Q4</v>
      </c>
    </row>
    <row r="28" spans="2:48" ht="4.5" customHeight="1">
      <c r="B28" s="90"/>
      <c r="C28" s="37"/>
      <c r="D28" s="50"/>
      <c r="E28" s="50"/>
      <c r="F28" s="50"/>
      <c r="G28" s="50"/>
      <c r="H28" s="50"/>
      <c r="I28" s="50"/>
      <c r="J28" s="50"/>
      <c r="L28" s="50"/>
      <c r="M28" s="50"/>
      <c r="N28" s="50"/>
      <c r="O28" s="50"/>
      <c r="Q28" s="50"/>
      <c r="R28" s="50"/>
      <c r="S28" s="38"/>
      <c r="T28" s="38"/>
      <c r="V28" s="38"/>
      <c r="W28" s="38"/>
      <c r="X28" s="38"/>
      <c r="Y28" s="38"/>
      <c r="AA28" s="50"/>
      <c r="AB28" s="50"/>
      <c r="AC28" s="50"/>
      <c r="AD28" s="38"/>
      <c r="AE28" s="50"/>
      <c r="AF28" s="50"/>
      <c r="AG28" s="50"/>
    </row>
    <row r="29" spans="2:48">
      <c r="B29" s="86" t="s">
        <v>0</v>
      </c>
      <c r="C29" s="87" t="s">
        <v>123</v>
      </c>
      <c r="D29" s="51">
        <v>84967.006999999998</v>
      </c>
      <c r="E29" s="51">
        <v>111061.262</v>
      </c>
      <c r="F29" s="51">
        <v>207256.538</v>
      </c>
      <c r="G29" s="51">
        <v>242523</v>
      </c>
      <c r="H29" s="51">
        <v>404137</v>
      </c>
      <c r="I29" s="51">
        <v>577956</v>
      </c>
      <c r="J29" s="51">
        <v>770971</v>
      </c>
      <c r="L29" s="40">
        <v>292057.31384363258</v>
      </c>
      <c r="M29" s="40">
        <v>320786.65823</v>
      </c>
      <c r="N29" s="40">
        <v>381445.31641999999</v>
      </c>
      <c r="O29" s="40">
        <v>404136.58572999999</v>
      </c>
      <c r="Q29" s="40">
        <v>438839</v>
      </c>
      <c r="R29" s="40">
        <v>498491.52306999994</v>
      </c>
      <c r="S29" s="41">
        <v>559882.09563000011</v>
      </c>
      <c r="T29" s="41">
        <v>577955.80376000004</v>
      </c>
      <c r="V29" s="41">
        <v>608769</v>
      </c>
      <c r="W29" s="41">
        <v>689206</v>
      </c>
      <c r="X29" s="41">
        <v>750854</v>
      </c>
      <c r="Y29" s="41">
        <v>770971</v>
      </c>
      <c r="AA29" s="51">
        <f t="shared" ref="AA29:AG32" si="4">D29/AA$33</f>
        <v>20371.384353496847</v>
      </c>
      <c r="AB29" s="51">
        <f t="shared" si="4"/>
        <v>25828.200465116282</v>
      </c>
      <c r="AC29" s="51">
        <f t="shared" si="4"/>
        <v>48668.906422449225</v>
      </c>
      <c r="AD29" s="51">
        <f t="shared" si="4"/>
        <v>52553.306752188611</v>
      </c>
      <c r="AE29" s="51">
        <f t="shared" si="4"/>
        <v>87867.330521372351</v>
      </c>
      <c r="AF29" s="51">
        <f t="shared" si="4"/>
        <v>123234.18409774196</v>
      </c>
      <c r="AG29" s="51">
        <f t="shared" si="4"/>
        <v>177316.23735050598</v>
      </c>
      <c r="AH29" s="98"/>
      <c r="AI29" s="51">
        <f t="shared" ref="AI29:AL32" si="5">L29/AI$33</f>
        <v>62669.208815662634</v>
      </c>
      <c r="AJ29" s="51">
        <f t="shared" si="5"/>
        <v>70957.940680852946</v>
      </c>
      <c r="AK29" s="51">
        <f t="shared" si="5"/>
        <v>82334.027589630685</v>
      </c>
      <c r="AL29" s="51">
        <f t="shared" si="5"/>
        <v>87867.240450928381</v>
      </c>
      <c r="AM29" s="98"/>
      <c r="AN29" s="51">
        <f t="shared" ref="AN29:AQ32" si="6">Q29/AN$33</f>
        <v>94323.267060720042</v>
      </c>
      <c r="AO29" s="51">
        <f t="shared" si="6"/>
        <v>106501.62865230952</v>
      </c>
      <c r="AP29" s="51">
        <f t="shared" si="6"/>
        <v>114970.24428723975</v>
      </c>
      <c r="AQ29" s="51">
        <f t="shared" si="6"/>
        <v>123234.14225463232</v>
      </c>
      <c r="AS29" s="51">
        <f t="shared" ref="AS29:AV32" si="7">V29/AS$33</f>
        <v>130204.04234841192</v>
      </c>
      <c r="AT29" s="51">
        <f t="shared" si="7"/>
        <v>154867.31231602363</v>
      </c>
      <c r="AU29" s="51">
        <f t="shared" si="7"/>
        <v>163781.00119969461</v>
      </c>
      <c r="AV29" s="51">
        <f t="shared" si="7"/>
        <v>177316.23735050598</v>
      </c>
    </row>
    <row r="30" spans="2:48">
      <c r="B30" s="86" t="s">
        <v>25</v>
      </c>
      <c r="C30" s="87" t="s">
        <v>143</v>
      </c>
      <c r="D30" s="51">
        <v>1404.345</v>
      </c>
      <c r="E30" s="51">
        <v>951.80899999999997</v>
      </c>
      <c r="F30" s="51">
        <v>55319.264999999999</v>
      </c>
      <c r="G30" s="51">
        <v>64368</v>
      </c>
      <c r="H30" s="51">
        <v>67616</v>
      </c>
      <c r="I30" s="51">
        <v>126216</v>
      </c>
      <c r="J30" s="51">
        <v>151861</v>
      </c>
      <c r="L30" s="40">
        <v>62034.860091673974</v>
      </c>
      <c r="M30" s="40">
        <v>58902.933720000008</v>
      </c>
      <c r="N30" s="40">
        <v>57318.359994090977</v>
      </c>
      <c r="O30" s="40">
        <v>67616.069652968494</v>
      </c>
      <c r="Q30" s="40">
        <v>72118</v>
      </c>
      <c r="R30" s="40">
        <v>129318.51476000001</v>
      </c>
      <c r="S30" s="41">
        <v>131604.59112797357</v>
      </c>
      <c r="T30" s="41">
        <v>126215.60532999999</v>
      </c>
      <c r="V30" s="41">
        <v>131571</v>
      </c>
      <c r="W30" s="41">
        <v>147741</v>
      </c>
      <c r="X30" s="41">
        <v>149858</v>
      </c>
      <c r="Y30" s="41">
        <v>151861</v>
      </c>
      <c r="AA30" s="51">
        <f t="shared" si="4"/>
        <v>336.70071207653029</v>
      </c>
      <c r="AB30" s="51">
        <f t="shared" si="4"/>
        <v>221.35093023255814</v>
      </c>
      <c r="AC30" s="51">
        <f t="shared" si="4"/>
        <v>12990.317013032758</v>
      </c>
      <c r="AD30" s="51">
        <f t="shared" si="4"/>
        <v>13948.166767790588</v>
      </c>
      <c r="AE30" s="51">
        <f t="shared" si="4"/>
        <v>14701.047962777753</v>
      </c>
      <c r="AF30" s="51">
        <f t="shared" si="4"/>
        <v>26912.300901938208</v>
      </c>
      <c r="AG30" s="51">
        <f t="shared" si="4"/>
        <v>34926.632934682617</v>
      </c>
      <c r="AH30" s="98"/>
      <c r="AI30" s="51">
        <f t="shared" si="5"/>
        <v>13311.344782883929</v>
      </c>
      <c r="AJ30" s="51">
        <f t="shared" si="5"/>
        <v>13029.316430720228</v>
      </c>
      <c r="AK30" s="51">
        <f t="shared" si="5"/>
        <v>12372.026159444618</v>
      </c>
      <c r="AL30" s="51">
        <f t="shared" si="5"/>
        <v>14701.063106702721</v>
      </c>
      <c r="AM30" s="98"/>
      <c r="AN30" s="51">
        <f t="shared" si="6"/>
        <v>15500.913487372381</v>
      </c>
      <c r="AO30" s="51">
        <f t="shared" si="6"/>
        <v>27628.619142844935</v>
      </c>
      <c r="AP30" s="51">
        <f t="shared" si="6"/>
        <v>27024.639847216225</v>
      </c>
      <c r="AQ30" s="51">
        <f t="shared" si="6"/>
        <v>26912.216748757968</v>
      </c>
      <c r="AS30" s="51">
        <f t="shared" si="7"/>
        <v>28140.519730510103</v>
      </c>
      <c r="AT30" s="51">
        <f t="shared" si="7"/>
        <v>33197.986652585219</v>
      </c>
      <c r="AU30" s="51">
        <f t="shared" si="7"/>
        <v>32687.970334823862</v>
      </c>
      <c r="AV30" s="51">
        <f t="shared" si="7"/>
        <v>34926.632934682617</v>
      </c>
    </row>
    <row r="31" spans="2:48">
      <c r="B31" s="86" t="s">
        <v>30</v>
      </c>
      <c r="C31" s="87" t="s">
        <v>140</v>
      </c>
      <c r="D31" s="51">
        <v>56232.11</v>
      </c>
      <c r="E31" s="51">
        <v>75037.422999999995</v>
      </c>
      <c r="F31" s="51">
        <v>97693.653999999995</v>
      </c>
      <c r="G31" s="51">
        <v>113523</v>
      </c>
      <c r="H31" s="51">
        <v>199379</v>
      </c>
      <c r="I31" s="51">
        <v>284626</v>
      </c>
      <c r="J31" s="51">
        <v>385562</v>
      </c>
      <c r="L31" s="40">
        <v>116802.69728909765</v>
      </c>
      <c r="M31" s="40">
        <v>141181.47834</v>
      </c>
      <c r="N31" s="40">
        <v>198834.12234590904</v>
      </c>
      <c r="O31" s="40">
        <v>199378.519407032</v>
      </c>
      <c r="Q31" s="40">
        <v>232127</v>
      </c>
      <c r="R31" s="40">
        <v>225822.47246000002</v>
      </c>
      <c r="S31" s="41">
        <v>282313.11099202646</v>
      </c>
      <c r="T31" s="41">
        <v>284626.08308000007</v>
      </c>
      <c r="V31" s="41">
        <v>306162</v>
      </c>
      <c r="W31" s="41">
        <v>342915</v>
      </c>
      <c r="X31" s="41">
        <v>411097</v>
      </c>
      <c r="Y31" s="41">
        <v>385562</v>
      </c>
      <c r="AA31" s="51">
        <f t="shared" si="4"/>
        <v>13482.008679181952</v>
      </c>
      <c r="AB31" s="51">
        <f t="shared" si="4"/>
        <v>17450.563488372092</v>
      </c>
      <c r="AC31" s="51">
        <f t="shared" si="4"/>
        <v>22940.860396853353</v>
      </c>
      <c r="AD31" s="51">
        <f t="shared" si="4"/>
        <v>24599.765970356246</v>
      </c>
      <c r="AE31" s="51">
        <f t="shared" si="4"/>
        <v>43348.915075879464</v>
      </c>
      <c r="AF31" s="51">
        <f t="shared" si="4"/>
        <v>60689.140493400715</v>
      </c>
      <c r="AG31" s="51">
        <f t="shared" si="4"/>
        <v>88675.712971481145</v>
      </c>
      <c r="AH31" s="98"/>
      <c r="AI31" s="51">
        <f t="shared" si="5"/>
        <v>25063.342979872035</v>
      </c>
      <c r="AJ31" s="51">
        <f t="shared" si="5"/>
        <v>31229.31302866749</v>
      </c>
      <c r="AK31" s="51">
        <f t="shared" si="5"/>
        <v>42917.853255176895</v>
      </c>
      <c r="AL31" s="51">
        <f t="shared" si="5"/>
        <v>43348.810585518113</v>
      </c>
      <c r="AM31" s="98"/>
      <c r="AN31" s="51">
        <f t="shared" si="6"/>
        <v>49892.960773777544</v>
      </c>
      <c r="AO31" s="51">
        <f t="shared" si="6"/>
        <v>48246.479609451781</v>
      </c>
      <c r="AP31" s="51">
        <f t="shared" si="6"/>
        <v>57972.218775314483</v>
      </c>
      <c r="AQ31" s="51">
        <f t="shared" si="6"/>
        <v>60689.158208064153</v>
      </c>
      <c r="AS31" s="51">
        <f t="shared" si="7"/>
        <v>65482.194417709332</v>
      </c>
      <c r="AT31" s="51">
        <f t="shared" si="7"/>
        <v>77054.355886120029</v>
      </c>
      <c r="AU31" s="51">
        <f t="shared" si="7"/>
        <v>89671.065546951679</v>
      </c>
      <c r="AV31" s="51">
        <f t="shared" si="7"/>
        <v>88675.712971481145</v>
      </c>
    </row>
    <row r="32" spans="2:48">
      <c r="B32" s="86" t="s">
        <v>16</v>
      </c>
      <c r="C32" s="87" t="s">
        <v>144</v>
      </c>
      <c r="D32" s="51">
        <v>27330.553</v>
      </c>
      <c r="E32" s="51">
        <v>35072.03</v>
      </c>
      <c r="F32" s="51">
        <v>54243.618000000002</v>
      </c>
      <c r="G32" s="51">
        <v>64632</v>
      </c>
      <c r="H32" s="51">
        <v>137142</v>
      </c>
      <c r="I32" s="51">
        <v>167114</v>
      </c>
      <c r="J32" s="51">
        <v>233548</v>
      </c>
      <c r="L32" s="40">
        <v>113219.75648</v>
      </c>
      <c r="M32" s="40">
        <v>120702.24617000001</v>
      </c>
      <c r="N32" s="40">
        <v>125292.83411000008</v>
      </c>
      <c r="O32" s="40">
        <v>137141.99665000004</v>
      </c>
      <c r="Q32" s="40">
        <v>134594</v>
      </c>
      <c r="R32" s="40">
        <v>143350.53585000001</v>
      </c>
      <c r="S32" s="41">
        <v>145964.39350999994</v>
      </c>
      <c r="T32" s="41">
        <v>167114.11537000028</v>
      </c>
      <c r="V32" s="41">
        <v>171036</v>
      </c>
      <c r="W32" s="41">
        <v>198550</v>
      </c>
      <c r="X32" s="41">
        <v>189899</v>
      </c>
      <c r="Y32" s="41">
        <v>233548</v>
      </c>
      <c r="AA32" s="51">
        <f t="shared" si="4"/>
        <v>6552.6752019947735</v>
      </c>
      <c r="AB32" s="51">
        <f t="shared" si="4"/>
        <v>8156.2860465116282</v>
      </c>
      <c r="AC32" s="51">
        <f t="shared" si="4"/>
        <v>12737.728777738641</v>
      </c>
      <c r="AD32" s="51">
        <f t="shared" si="4"/>
        <v>14005.374014041779</v>
      </c>
      <c r="AE32" s="51">
        <f t="shared" si="4"/>
        <v>29817.367482715137</v>
      </c>
      <c r="AF32" s="51">
        <f t="shared" si="4"/>
        <v>35632.74270240304</v>
      </c>
      <c r="AG32" s="51">
        <f t="shared" si="4"/>
        <v>53713.891444342225</v>
      </c>
      <c r="AH32" s="98"/>
      <c r="AI32" s="51">
        <f t="shared" si="5"/>
        <v>24294.521056584337</v>
      </c>
      <c r="AJ32" s="51">
        <f t="shared" si="5"/>
        <v>26699.311221465228</v>
      </c>
      <c r="AK32" s="51">
        <f t="shared" si="5"/>
        <v>27044.148181484616</v>
      </c>
      <c r="AL32" s="51">
        <f t="shared" si="5"/>
        <v>29817.366754359275</v>
      </c>
      <c r="AM32" s="98"/>
      <c r="AN32" s="51">
        <f t="shared" si="6"/>
        <v>28929.392799570123</v>
      </c>
      <c r="AO32" s="51">
        <f t="shared" si="6"/>
        <v>30626.529900012822</v>
      </c>
      <c r="AP32" s="51">
        <f t="shared" si="6"/>
        <v>29973.385664709011</v>
      </c>
      <c r="AQ32" s="51">
        <f t="shared" si="6"/>
        <v>35632.767302074732</v>
      </c>
      <c r="AS32" s="51">
        <f t="shared" si="7"/>
        <v>36581.328200192489</v>
      </c>
      <c r="AT32" s="51">
        <f t="shared" si="7"/>
        <v>44614.96977731838</v>
      </c>
      <c r="AU32" s="51">
        <f t="shared" si="7"/>
        <v>41421.965317919072</v>
      </c>
      <c r="AV32" s="51">
        <f t="shared" si="7"/>
        <v>53713.891444342225</v>
      </c>
    </row>
    <row r="33" spans="2:48">
      <c r="B33" s="95" t="s">
        <v>157</v>
      </c>
      <c r="C33" s="96" t="s">
        <v>158</v>
      </c>
      <c r="D33" s="97" t="s">
        <v>121</v>
      </c>
      <c r="E33" s="97" t="s">
        <v>121</v>
      </c>
      <c r="F33" s="97" t="s">
        <v>121</v>
      </c>
      <c r="G33" s="97" t="s">
        <v>121</v>
      </c>
      <c r="H33" s="97" t="s">
        <v>121</v>
      </c>
      <c r="I33" s="97" t="s">
        <v>121</v>
      </c>
      <c r="J33" s="97" t="s">
        <v>121</v>
      </c>
      <c r="L33" s="54" t="s">
        <v>121</v>
      </c>
      <c r="M33" s="54" t="s">
        <v>121</v>
      </c>
      <c r="N33" s="54" t="s">
        <v>121</v>
      </c>
      <c r="O33" s="54" t="s">
        <v>121</v>
      </c>
      <c r="Q33" s="54" t="s">
        <v>121</v>
      </c>
      <c r="R33" s="54" t="s">
        <v>121</v>
      </c>
      <c r="S33" s="54" t="s">
        <v>121</v>
      </c>
      <c r="T33" s="54" t="s">
        <v>121</v>
      </c>
      <c r="V33" s="54" t="s">
        <v>121</v>
      </c>
      <c r="W33" s="54" t="s">
        <v>121</v>
      </c>
      <c r="X33" s="54" t="s">
        <v>121</v>
      </c>
      <c r="Y33" s="54" t="s">
        <v>121</v>
      </c>
      <c r="AA33" s="101">
        <v>4.1708999999999996</v>
      </c>
      <c r="AB33" s="101">
        <v>4.3</v>
      </c>
      <c r="AC33" s="101">
        <v>4.2584999999999997</v>
      </c>
      <c r="AD33" s="47">
        <v>4.6147999999999998</v>
      </c>
      <c r="AE33" s="47">
        <v>4.5994000000000002</v>
      </c>
      <c r="AF33" s="47">
        <v>4.6898999999999997</v>
      </c>
      <c r="AG33" s="47">
        <v>4.3479999999999999</v>
      </c>
      <c r="AI33" s="101">
        <v>4.6603000000000003</v>
      </c>
      <c r="AJ33" s="101">
        <v>4.5208000000000004</v>
      </c>
      <c r="AK33" s="101">
        <v>4.6329000000000002</v>
      </c>
      <c r="AL33" s="101">
        <v>4.5994000000000002</v>
      </c>
      <c r="AN33" s="101">
        <v>4.6524999999999999</v>
      </c>
      <c r="AO33" s="101">
        <v>4.6806000000000001</v>
      </c>
      <c r="AP33" s="101">
        <v>4.8697999999999997</v>
      </c>
      <c r="AQ33" s="101">
        <v>4.6898999999999997</v>
      </c>
      <c r="AS33" s="101">
        <v>4.6755000000000004</v>
      </c>
      <c r="AT33" s="101">
        <v>4.4503000000000004</v>
      </c>
      <c r="AU33" s="101">
        <v>4.5845000000000002</v>
      </c>
      <c r="AV33" s="101">
        <v>4.3479999999999999</v>
      </c>
    </row>
    <row r="35" spans="2:48">
      <c r="F35" s="102"/>
    </row>
    <row r="36" spans="2:48">
      <c r="W36" s="58"/>
      <c r="X36" s="58"/>
      <c r="Y36" s="58"/>
      <c r="AA36" s="102"/>
      <c r="AB36" s="102"/>
      <c r="AC36" s="102"/>
    </row>
    <row r="37" spans="2:48">
      <c r="W37" s="58"/>
      <c r="X37" s="58"/>
      <c r="Y37" s="58"/>
    </row>
    <row r="38" spans="2:48">
      <c r="W38" s="58"/>
      <c r="X38" s="58"/>
      <c r="Y38" s="58"/>
    </row>
    <row r="39" spans="2:48">
      <c r="W39" s="58"/>
      <c r="X39" s="58"/>
      <c r="Y39" s="58"/>
    </row>
    <row r="40" spans="2:48">
      <c r="W40" s="58"/>
      <c r="X40" s="58"/>
      <c r="Y40" s="58"/>
    </row>
  </sheetData>
  <mergeCells count="2">
    <mergeCell ref="B6:B7"/>
    <mergeCell ref="C6:C7"/>
  </mergeCells>
  <phoneticPr fontId="26" type="noConversion"/>
  <pageMargins left="0.7" right="0.7" top="0.75" bottom="0.75" header="0.3" footer="0.3"/>
  <pageSetup paperSize="9" scale="44" orientation="landscape" horizontalDpi="4294967293" verticalDpi="4294967293" r:id="rId1"/>
  <ignoredErrors>
    <ignoredError sqref="AH9:AP9 AH16:AR24 AS9:AT24 AT29:AT33 AR9 AA29:AE32 AH25:AS32 AF29:AF33 AA9:AF28 AU33 AU24:AU28 AU15:AU19 AU9:AU14 AU20:AU23 AU29:AU32 AH10:AP14 AR10:AR14 AH15:AP15 AQ15:AR15 AQ9:AQ14 AG29:AG34 AV29:AV33 AV9:AV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86F4-9773-48C6-8E20-F8140AF3F283}">
  <sheetPr>
    <tabColor rgb="FFF8C037"/>
  </sheetPr>
  <dimension ref="A2:AA113"/>
  <sheetViews>
    <sheetView showGridLines="0" zoomScale="90" zoomScaleNormal="90" zoomScaleSheetLayoutView="100" workbookViewId="0">
      <selection activeCell="AA32" sqref="AA32"/>
    </sheetView>
  </sheetViews>
  <sheetFormatPr defaultColWidth="8.85546875" defaultRowHeight="12"/>
  <cols>
    <col min="1" max="1" width="1" style="32" customWidth="1"/>
    <col min="2" max="2" width="43.42578125" style="32" customWidth="1"/>
    <col min="3" max="3" width="31.85546875" style="32" customWidth="1"/>
    <col min="4" max="5" width="1.42578125" style="32" customWidth="1"/>
    <col min="6" max="11" width="7.28515625" style="32" bestFit="1" customWidth="1"/>
    <col min="12" max="12" width="8.85546875" style="32" bestFit="1" customWidth="1"/>
    <col min="13" max="13" width="2.42578125" style="32" customWidth="1"/>
    <col min="14" max="17" width="7.28515625" style="32" bestFit="1" customWidth="1"/>
    <col min="18" max="18" width="1.7109375" style="32" customWidth="1"/>
    <col min="19" max="22" width="7.28515625" style="32" bestFit="1" customWidth="1"/>
    <col min="23" max="23" width="2.5703125" style="32" customWidth="1"/>
    <col min="24" max="26" width="7.28515625" style="32" bestFit="1" customWidth="1"/>
    <col min="27" max="27" width="7.28515625" style="32" customWidth="1"/>
    <col min="28" max="16384" width="8.85546875" style="32"/>
  </cols>
  <sheetData>
    <row r="2" spans="1:27">
      <c r="B2" s="31" t="s">
        <v>305</v>
      </c>
      <c r="C2" s="31"/>
      <c r="D2" s="33"/>
      <c r="E2" s="33"/>
      <c r="F2" s="33"/>
      <c r="G2" s="33"/>
      <c r="H2" s="33"/>
      <c r="I2" s="33"/>
      <c r="J2" s="33"/>
      <c r="K2" s="33"/>
      <c r="L2" s="33"/>
      <c r="M2" s="33"/>
      <c r="N2" s="55"/>
      <c r="O2" s="55"/>
    </row>
    <row r="3" spans="1:27">
      <c r="B3" s="60" t="s">
        <v>312</v>
      </c>
      <c r="C3" s="31"/>
      <c r="D3" s="33"/>
      <c r="E3" s="33"/>
      <c r="F3" s="33"/>
      <c r="G3" s="33"/>
      <c r="H3" s="33"/>
      <c r="I3" s="33"/>
      <c r="J3" s="33"/>
      <c r="K3" s="33"/>
      <c r="L3" s="33"/>
      <c r="M3" s="33"/>
      <c r="N3" s="55"/>
      <c r="O3" s="55"/>
    </row>
    <row r="4" spans="1:27">
      <c r="A4" s="89"/>
      <c r="B4" s="31"/>
      <c r="C4" s="31"/>
      <c r="D4" s="31"/>
      <c r="E4" s="31"/>
      <c r="F4" s="31"/>
      <c r="G4" s="31"/>
      <c r="H4" s="31"/>
      <c r="I4" s="31"/>
      <c r="J4" s="31"/>
      <c r="K4" s="189"/>
      <c r="L4" s="189"/>
      <c r="M4" s="189"/>
      <c r="N4" s="189"/>
      <c r="O4" s="48"/>
    </row>
    <row r="5" spans="1:27" ht="8.25" customHeight="1">
      <c r="C5" s="89"/>
      <c r="D5" s="89"/>
      <c r="E5" s="89"/>
      <c r="F5" s="89"/>
      <c r="G5" s="89"/>
      <c r="H5" s="89"/>
      <c r="I5" s="89"/>
      <c r="J5" s="89"/>
      <c r="K5" s="189"/>
      <c r="L5" s="189"/>
      <c r="M5" s="189"/>
      <c r="N5" s="189"/>
      <c r="O5" s="48"/>
    </row>
    <row r="6" spans="1:27" ht="14.25">
      <c r="B6" s="186" t="s">
        <v>35</v>
      </c>
      <c r="C6" s="186" t="s">
        <v>111</v>
      </c>
      <c r="D6" s="34"/>
      <c r="E6" s="34"/>
      <c r="F6" s="35" t="s">
        <v>178</v>
      </c>
      <c r="G6" s="35"/>
      <c r="H6" s="35"/>
      <c r="I6" s="35"/>
      <c r="J6" s="35"/>
      <c r="K6" s="35"/>
      <c r="L6" s="35"/>
      <c r="M6" s="100"/>
      <c r="N6" s="35" t="s">
        <v>267</v>
      </c>
      <c r="O6" s="36"/>
      <c r="P6" s="35"/>
      <c r="Q6" s="36"/>
      <c r="S6" s="35" t="s">
        <v>268</v>
      </c>
      <c r="T6" s="36"/>
      <c r="U6" s="35"/>
      <c r="V6" s="36"/>
      <c r="X6" s="35" t="s">
        <v>367</v>
      </c>
      <c r="Y6" s="35"/>
      <c r="Z6" s="35"/>
      <c r="AA6" s="35"/>
    </row>
    <row r="7" spans="1:27">
      <c r="B7" s="186"/>
      <c r="C7" s="186"/>
      <c r="D7" s="34"/>
      <c r="E7" s="34"/>
      <c r="F7" s="29" t="s">
        <v>274</v>
      </c>
      <c r="G7" s="29" t="s">
        <v>273</v>
      </c>
      <c r="H7" s="29" t="s">
        <v>263</v>
      </c>
      <c r="I7" s="29" t="s">
        <v>264</v>
      </c>
      <c r="J7" s="29" t="s">
        <v>265</v>
      </c>
      <c r="K7" s="29" t="s">
        <v>266</v>
      </c>
      <c r="L7" s="29" t="s">
        <v>425</v>
      </c>
      <c r="M7" s="100"/>
      <c r="N7" s="30" t="s">
        <v>269</v>
      </c>
      <c r="O7" s="30" t="s">
        <v>270</v>
      </c>
      <c r="P7" s="30" t="s">
        <v>271</v>
      </c>
      <c r="Q7" s="30" t="s">
        <v>272</v>
      </c>
      <c r="S7" s="30" t="s">
        <v>269</v>
      </c>
      <c r="T7" s="30" t="s">
        <v>270</v>
      </c>
      <c r="U7" s="30" t="s">
        <v>271</v>
      </c>
      <c r="V7" s="30" t="s">
        <v>272</v>
      </c>
      <c r="X7" s="30" t="s">
        <v>269</v>
      </c>
      <c r="Y7" s="30" t="s">
        <v>270</v>
      </c>
      <c r="Z7" s="30" t="s">
        <v>271</v>
      </c>
      <c r="AA7" s="30" t="s">
        <v>272</v>
      </c>
    </row>
    <row r="8" spans="1:27">
      <c r="B8" s="86" t="s">
        <v>36</v>
      </c>
      <c r="C8" s="87" t="s">
        <v>98</v>
      </c>
      <c r="D8" s="41"/>
      <c r="E8" s="41"/>
      <c r="F8" s="40">
        <v>145040</v>
      </c>
      <c r="G8" s="40">
        <v>220796</v>
      </c>
      <c r="H8" s="40">
        <v>311207</v>
      </c>
      <c r="I8" s="40">
        <v>409458</v>
      </c>
      <c r="J8" s="40">
        <v>683525</v>
      </c>
      <c r="K8" s="40">
        <v>973449</v>
      </c>
      <c r="L8" s="40">
        <v>1260058</v>
      </c>
      <c r="M8" s="100"/>
      <c r="N8" s="40">
        <v>123470.48954000001</v>
      </c>
      <c r="O8" s="40">
        <v>146128.52031999998</v>
      </c>
      <c r="P8" s="40">
        <v>154786.27556000007</v>
      </c>
      <c r="Q8" s="40">
        <v>259139.6629899999</v>
      </c>
      <c r="R8" s="40"/>
      <c r="S8" s="40">
        <v>178182.25465000005</v>
      </c>
      <c r="T8" s="40">
        <v>197522.45682999992</v>
      </c>
      <c r="U8" s="40">
        <v>233486.18727999993</v>
      </c>
      <c r="V8" s="40">
        <v>364257.81410000025</v>
      </c>
      <c r="W8" s="58"/>
      <c r="X8" s="40">
        <v>271139</v>
      </c>
      <c r="Y8" s="40">
        <v>285273</v>
      </c>
      <c r="Z8" s="40">
        <v>273209</v>
      </c>
      <c r="AA8" s="40">
        <v>430437</v>
      </c>
    </row>
    <row r="9" spans="1:27">
      <c r="B9" s="104" t="s">
        <v>37</v>
      </c>
      <c r="C9" s="105" t="s">
        <v>99</v>
      </c>
      <c r="D9" s="106"/>
      <c r="E9" s="106"/>
      <c r="F9" s="107">
        <v>10195.609</v>
      </c>
      <c r="G9" s="107">
        <v>14661.817999999999</v>
      </c>
      <c r="H9" s="107">
        <v>19989.745999999999</v>
      </c>
      <c r="I9" s="107">
        <v>28021</v>
      </c>
      <c r="J9" s="107">
        <v>39327</v>
      </c>
      <c r="K9" s="107">
        <v>43238</v>
      </c>
      <c r="L9" s="107">
        <v>56091</v>
      </c>
      <c r="M9" s="100"/>
      <c r="N9" s="107">
        <v>8616.7189999999991</v>
      </c>
      <c r="O9" s="107">
        <v>8665.3034199999984</v>
      </c>
      <c r="P9" s="107">
        <v>8171.4706700000052</v>
      </c>
      <c r="Q9" s="107">
        <v>13873.281829999991</v>
      </c>
      <c r="R9" s="107"/>
      <c r="S9" s="107">
        <v>8178.9950800000015</v>
      </c>
      <c r="T9" s="107">
        <v>10538.971809999995</v>
      </c>
      <c r="U9" s="107">
        <v>9108.2542300000005</v>
      </c>
      <c r="V9" s="107">
        <v>15411.31800999999</v>
      </c>
      <c r="W9" s="58"/>
      <c r="X9" s="107">
        <v>9888</v>
      </c>
      <c r="Y9" s="107">
        <v>14529</v>
      </c>
      <c r="Z9" s="107">
        <v>12136</v>
      </c>
      <c r="AA9" s="107">
        <v>19538</v>
      </c>
    </row>
    <row r="10" spans="1:27">
      <c r="B10" s="108" t="s">
        <v>38</v>
      </c>
      <c r="C10" s="109" t="s">
        <v>180</v>
      </c>
      <c r="D10" s="110"/>
      <c r="E10" s="110"/>
      <c r="F10" s="111">
        <v>134844.837</v>
      </c>
      <c r="G10" s="111">
        <v>206134.06700000001</v>
      </c>
      <c r="H10" s="111">
        <v>291217.21100000001</v>
      </c>
      <c r="I10" s="111">
        <v>381437</v>
      </c>
      <c r="J10" s="111">
        <v>644198</v>
      </c>
      <c r="K10" s="111">
        <v>930211</v>
      </c>
      <c r="L10" s="111">
        <v>1203967</v>
      </c>
      <c r="M10" s="100"/>
      <c r="N10" s="111">
        <v>114853.77054000001</v>
      </c>
      <c r="O10" s="111">
        <v>137463.21689999997</v>
      </c>
      <c r="P10" s="111">
        <v>146614.80489000012</v>
      </c>
      <c r="Q10" s="111">
        <v>245266.3811599999</v>
      </c>
      <c r="R10" s="111"/>
      <c r="S10" s="111">
        <v>170003.25957000002</v>
      </c>
      <c r="T10" s="111">
        <v>186983.48501999996</v>
      </c>
      <c r="U10" s="111">
        <v>224377.93304999991</v>
      </c>
      <c r="V10" s="111">
        <v>348846.49609000026</v>
      </c>
      <c r="W10" s="58"/>
      <c r="X10" s="111">
        <v>261251</v>
      </c>
      <c r="Y10" s="111">
        <v>270744</v>
      </c>
      <c r="Z10" s="111">
        <v>261073</v>
      </c>
      <c r="AA10" s="111">
        <v>410899</v>
      </c>
    </row>
    <row r="11" spans="1:27" ht="7.5" customHeight="1">
      <c r="B11" s="69"/>
      <c r="C11" s="69"/>
      <c r="D11" s="85"/>
      <c r="E11" s="85"/>
      <c r="F11" s="112"/>
      <c r="G11" s="112"/>
      <c r="H11" s="112"/>
      <c r="I11" s="112"/>
      <c r="J11" s="112"/>
      <c r="K11" s="112"/>
      <c r="L11" s="112"/>
      <c r="M11" s="100"/>
      <c r="N11" s="112"/>
      <c r="O11" s="112"/>
      <c r="P11" s="112"/>
      <c r="Q11" s="112"/>
      <c r="R11" s="112"/>
      <c r="S11" s="112"/>
      <c r="T11" s="112"/>
      <c r="U11" s="112"/>
      <c r="V11" s="112"/>
      <c r="W11" s="58"/>
      <c r="X11" s="112"/>
      <c r="Y11" s="112"/>
      <c r="Z11" s="112"/>
      <c r="AA11" s="112">
        <v>0</v>
      </c>
    </row>
    <row r="12" spans="1:27">
      <c r="B12" s="113" t="s">
        <v>39</v>
      </c>
      <c r="C12" s="114" t="s">
        <v>100</v>
      </c>
      <c r="D12" s="115"/>
      <c r="E12" s="115"/>
      <c r="F12" s="116">
        <v>151763</v>
      </c>
      <c r="G12" s="116">
        <v>227088</v>
      </c>
      <c r="H12" s="116">
        <v>304293</v>
      </c>
      <c r="I12" s="116">
        <v>386026</v>
      </c>
      <c r="J12" s="116">
        <v>646523</v>
      </c>
      <c r="K12" s="116">
        <v>921788</v>
      </c>
      <c r="L12" s="116">
        <v>1218253</v>
      </c>
      <c r="M12" s="100"/>
      <c r="N12" s="116">
        <v>116995.55274000001</v>
      </c>
      <c r="O12" s="116">
        <v>138839.86275</v>
      </c>
      <c r="P12" s="116">
        <v>145912.02576999998</v>
      </c>
      <c r="Q12" s="116">
        <v>244775.66542000006</v>
      </c>
      <c r="R12" s="116"/>
      <c r="S12" s="116">
        <v>174762.42306</v>
      </c>
      <c r="T12" s="116">
        <v>184493.36809999996</v>
      </c>
      <c r="U12" s="116">
        <v>218541.26762</v>
      </c>
      <c r="V12" s="116">
        <v>343990.70370999991</v>
      </c>
      <c r="W12" s="58"/>
      <c r="X12" s="116">
        <v>257770</v>
      </c>
      <c r="Y12" s="116">
        <v>269920</v>
      </c>
      <c r="Z12" s="116">
        <v>272563</v>
      </c>
      <c r="AA12" s="116">
        <v>418000</v>
      </c>
    </row>
    <row r="13" spans="1:27">
      <c r="B13" s="117" t="s">
        <v>40</v>
      </c>
      <c r="C13" s="118" t="s">
        <v>181</v>
      </c>
      <c r="D13" s="119"/>
      <c r="E13" s="119"/>
      <c r="F13" s="120">
        <v>3227</v>
      </c>
      <c r="G13" s="120">
        <v>3581</v>
      </c>
      <c r="H13" s="120">
        <v>5240</v>
      </c>
      <c r="I13" s="120">
        <v>8061</v>
      </c>
      <c r="J13" s="120">
        <v>9878</v>
      </c>
      <c r="K13" s="120">
        <v>13022</v>
      </c>
      <c r="L13" s="120">
        <v>16498</v>
      </c>
      <c r="M13" s="100"/>
      <c r="N13" s="120">
        <v>2363.59771</v>
      </c>
      <c r="O13" s="120">
        <v>2466.4252499999998</v>
      </c>
      <c r="P13" s="120">
        <v>2434.4917999999998</v>
      </c>
      <c r="Q13" s="120">
        <v>2613.4593200000004</v>
      </c>
      <c r="R13" s="120"/>
      <c r="S13" s="120">
        <v>3232.4672300000002</v>
      </c>
      <c r="T13" s="120">
        <v>3544.5925200000001</v>
      </c>
      <c r="U13" s="120">
        <v>3039.4611999999993</v>
      </c>
      <c r="V13" s="120">
        <v>3205.3957600000017</v>
      </c>
      <c r="W13" s="58"/>
      <c r="X13" s="120">
        <v>3559</v>
      </c>
      <c r="Y13" s="120">
        <v>3695</v>
      </c>
      <c r="Z13" s="120">
        <v>4324</v>
      </c>
      <c r="AA13" s="120">
        <v>4920</v>
      </c>
    </row>
    <row r="14" spans="1:27">
      <c r="B14" s="108" t="s">
        <v>41</v>
      </c>
      <c r="C14" s="118" t="s">
        <v>182</v>
      </c>
      <c r="D14" s="121"/>
      <c r="E14" s="121"/>
      <c r="F14" s="122">
        <v>2229</v>
      </c>
      <c r="G14" s="122">
        <v>3754</v>
      </c>
      <c r="H14" s="122">
        <v>4316</v>
      </c>
      <c r="I14" s="122">
        <v>4201</v>
      </c>
      <c r="J14" s="122">
        <v>6525</v>
      </c>
      <c r="K14" s="122">
        <v>10276</v>
      </c>
      <c r="L14" s="122">
        <v>10348</v>
      </c>
      <c r="M14" s="100"/>
      <c r="N14" s="122">
        <v>1156.1647499999999</v>
      </c>
      <c r="O14" s="122">
        <v>1459.2125499999997</v>
      </c>
      <c r="P14" s="122">
        <v>1441.92462</v>
      </c>
      <c r="Q14" s="122">
        <v>2467.82591</v>
      </c>
      <c r="R14" s="122"/>
      <c r="S14" s="122">
        <v>2032.8615799999998</v>
      </c>
      <c r="T14" s="122">
        <v>1834.4801300000001</v>
      </c>
      <c r="U14" s="122">
        <v>2203.1907500000002</v>
      </c>
      <c r="V14" s="122">
        <v>4205.6963400000004</v>
      </c>
      <c r="W14" s="58"/>
      <c r="X14" s="122">
        <v>2321</v>
      </c>
      <c r="Y14" s="122">
        <v>2809</v>
      </c>
      <c r="Z14" s="122">
        <v>2209</v>
      </c>
      <c r="AA14" s="122">
        <v>3009</v>
      </c>
    </row>
    <row r="15" spans="1:27">
      <c r="B15" s="123" t="s">
        <v>42</v>
      </c>
      <c r="C15" s="118" t="s">
        <v>183</v>
      </c>
      <c r="D15" s="124"/>
      <c r="E15" s="124"/>
      <c r="F15" s="125">
        <v>22800</v>
      </c>
      <c r="G15" s="125">
        <v>33413</v>
      </c>
      <c r="H15" s="125">
        <v>47329</v>
      </c>
      <c r="I15" s="125">
        <v>55856</v>
      </c>
      <c r="J15" s="125">
        <v>86953</v>
      </c>
      <c r="K15" s="125">
        <v>110605</v>
      </c>
      <c r="L15" s="125">
        <v>142064</v>
      </c>
      <c r="M15" s="100"/>
      <c r="N15" s="125">
        <v>16357.90602</v>
      </c>
      <c r="O15" s="125">
        <v>19605.847779999996</v>
      </c>
      <c r="P15" s="125">
        <v>21496.186370000003</v>
      </c>
      <c r="Q15" s="125">
        <v>29493.004340000003</v>
      </c>
      <c r="R15" s="125"/>
      <c r="S15" s="125">
        <v>21729.61059</v>
      </c>
      <c r="T15" s="125">
        <v>23802.144700000001</v>
      </c>
      <c r="U15" s="125">
        <v>26831.431720000008</v>
      </c>
      <c r="V15" s="125">
        <v>38241.813319999994</v>
      </c>
      <c r="W15" s="58"/>
      <c r="X15" s="125">
        <v>33235</v>
      </c>
      <c r="Y15" s="125">
        <v>33649</v>
      </c>
      <c r="Z15" s="125">
        <v>31599</v>
      </c>
      <c r="AA15" s="125">
        <v>43581</v>
      </c>
    </row>
    <row r="16" spans="1:27">
      <c r="B16" s="108" t="s">
        <v>43</v>
      </c>
      <c r="C16" s="118" t="s">
        <v>102</v>
      </c>
      <c r="D16" s="121"/>
      <c r="E16" s="121"/>
      <c r="F16" s="122">
        <v>303</v>
      </c>
      <c r="G16" s="122">
        <v>514</v>
      </c>
      <c r="H16" s="122">
        <v>510</v>
      </c>
      <c r="I16" s="122">
        <v>501</v>
      </c>
      <c r="J16" s="122">
        <v>679</v>
      </c>
      <c r="K16" s="122">
        <v>986</v>
      </c>
      <c r="L16" s="122">
        <v>1321</v>
      </c>
      <c r="M16" s="100"/>
      <c r="N16" s="122">
        <v>104.89803999999999</v>
      </c>
      <c r="O16" s="122">
        <v>223.61354000000003</v>
      </c>
      <c r="P16" s="122">
        <v>154.72308999999996</v>
      </c>
      <c r="Q16" s="122">
        <v>196.54204999999999</v>
      </c>
      <c r="R16" s="122"/>
      <c r="S16" s="122">
        <v>225.03104999999999</v>
      </c>
      <c r="T16" s="122">
        <v>247.80161999999999</v>
      </c>
      <c r="U16" s="122">
        <v>218.29200000000006</v>
      </c>
      <c r="V16" s="122">
        <v>294.98070999999999</v>
      </c>
      <c r="W16" s="58"/>
      <c r="X16" s="122">
        <v>257</v>
      </c>
      <c r="Y16" s="122">
        <v>299</v>
      </c>
      <c r="Z16" s="122">
        <v>344</v>
      </c>
      <c r="AA16" s="122">
        <v>421</v>
      </c>
    </row>
    <row r="17" spans="2:27">
      <c r="B17" s="108" t="s">
        <v>44</v>
      </c>
      <c r="C17" s="118" t="s">
        <v>103</v>
      </c>
      <c r="D17" s="126"/>
      <c r="E17" s="126"/>
      <c r="F17" s="127">
        <v>16192</v>
      </c>
      <c r="G17" s="127">
        <v>23857</v>
      </c>
      <c r="H17" s="127">
        <v>28780</v>
      </c>
      <c r="I17" s="127">
        <v>33018</v>
      </c>
      <c r="J17" s="127">
        <v>51792</v>
      </c>
      <c r="K17" s="127">
        <v>61277</v>
      </c>
      <c r="L17" s="127">
        <v>80995</v>
      </c>
      <c r="M17" s="100"/>
      <c r="N17" s="127">
        <v>10194.650030000001</v>
      </c>
      <c r="O17" s="127">
        <v>14504.76845</v>
      </c>
      <c r="P17" s="127">
        <v>12547.654410000001</v>
      </c>
      <c r="Q17" s="127">
        <v>14544.58014</v>
      </c>
      <c r="R17" s="127"/>
      <c r="S17" s="127">
        <v>13384.979220000001</v>
      </c>
      <c r="T17" s="127">
        <v>15639.88997</v>
      </c>
      <c r="U17" s="127">
        <v>16102.917589999999</v>
      </c>
      <c r="V17" s="127">
        <v>16149.470039999998</v>
      </c>
      <c r="W17" s="58"/>
      <c r="X17" s="127">
        <v>17899</v>
      </c>
      <c r="Y17" s="127">
        <v>22138</v>
      </c>
      <c r="Z17" s="127">
        <v>20096</v>
      </c>
      <c r="AA17" s="127">
        <v>20862</v>
      </c>
    </row>
    <row r="18" spans="2:27">
      <c r="B18" s="123" t="s">
        <v>45</v>
      </c>
      <c r="C18" s="118" t="s">
        <v>184</v>
      </c>
      <c r="D18" s="124"/>
      <c r="E18" s="124"/>
      <c r="F18" s="125">
        <v>23406</v>
      </c>
      <c r="G18" s="125">
        <v>31192</v>
      </c>
      <c r="H18" s="125">
        <v>36487</v>
      </c>
      <c r="I18" s="125">
        <v>45250</v>
      </c>
      <c r="J18" s="125">
        <v>101307</v>
      </c>
      <c r="K18" s="125">
        <v>143060</v>
      </c>
      <c r="L18" s="125">
        <v>206433</v>
      </c>
      <c r="M18" s="100"/>
      <c r="N18" s="125">
        <v>19384.95102</v>
      </c>
      <c r="O18" s="125">
        <v>19305.420390000003</v>
      </c>
      <c r="P18" s="125">
        <v>16372.587109999999</v>
      </c>
      <c r="Q18" s="125">
        <v>46243.947209999998</v>
      </c>
      <c r="R18" s="125"/>
      <c r="S18" s="125">
        <v>26216.454440000001</v>
      </c>
      <c r="T18" s="125">
        <v>26389.705719999994</v>
      </c>
      <c r="U18" s="125">
        <v>28267.686140000016</v>
      </c>
      <c r="V18" s="125">
        <v>62185.911819999994</v>
      </c>
      <c r="W18" s="58"/>
      <c r="X18" s="125">
        <v>36912</v>
      </c>
      <c r="Y18" s="125">
        <v>47412</v>
      </c>
      <c r="Z18" s="125">
        <v>43951</v>
      </c>
      <c r="AA18" s="125">
        <v>78158</v>
      </c>
    </row>
    <row r="19" spans="2:27" ht="12.75" thickBot="1">
      <c r="B19" s="128" t="s">
        <v>46</v>
      </c>
      <c r="C19" s="118" t="s">
        <v>104</v>
      </c>
      <c r="D19" s="129"/>
      <c r="E19" s="129"/>
      <c r="F19" s="130">
        <v>83605</v>
      </c>
      <c r="G19" s="130">
        <v>130776</v>
      </c>
      <c r="H19" s="130">
        <v>181630</v>
      </c>
      <c r="I19" s="130">
        <v>239139</v>
      </c>
      <c r="J19" s="130">
        <v>389389</v>
      </c>
      <c r="K19" s="130">
        <v>582562</v>
      </c>
      <c r="L19" s="130">
        <v>760594</v>
      </c>
      <c r="M19" s="100"/>
      <c r="N19" s="130">
        <v>67433.385170000009</v>
      </c>
      <c r="O19" s="130">
        <v>81274.574790000013</v>
      </c>
      <c r="P19" s="130">
        <v>91464.458370000008</v>
      </c>
      <c r="Q19" s="130">
        <v>149216.30645</v>
      </c>
      <c r="R19" s="130"/>
      <c r="S19" s="130">
        <v>107941.01895</v>
      </c>
      <c r="T19" s="130">
        <v>113034.75343999999</v>
      </c>
      <c r="U19" s="130">
        <v>141878.28821999996</v>
      </c>
      <c r="V19" s="130">
        <v>219707.43571999998</v>
      </c>
      <c r="W19" s="58"/>
      <c r="X19" s="130">
        <v>163587</v>
      </c>
      <c r="Y19" s="130">
        <v>159919</v>
      </c>
      <c r="Z19" s="130">
        <v>170040</v>
      </c>
      <c r="AA19" s="130">
        <v>267048</v>
      </c>
    </row>
    <row r="20" spans="2:27" ht="12.75" thickTop="1">
      <c r="B20" s="66" t="s">
        <v>358</v>
      </c>
      <c r="C20" s="67" t="s">
        <v>109</v>
      </c>
      <c r="D20" s="68"/>
      <c r="E20" s="68"/>
      <c r="F20" s="131">
        <v>-6722</v>
      </c>
      <c r="G20" s="131">
        <v>-6292</v>
      </c>
      <c r="H20" s="131">
        <v>6914</v>
      </c>
      <c r="I20" s="131">
        <v>23432</v>
      </c>
      <c r="J20" s="131">
        <v>37002</v>
      </c>
      <c r="K20" s="131">
        <v>51661</v>
      </c>
      <c r="L20" s="131">
        <v>41805</v>
      </c>
      <c r="M20" s="100"/>
      <c r="N20" s="131">
        <v>6474.9367999999959</v>
      </c>
      <c r="O20" s="131">
        <v>7288.6575700000085</v>
      </c>
      <c r="P20" s="131">
        <v>8874.2497900000817</v>
      </c>
      <c r="Q20" s="131">
        <v>14363.997569999814</v>
      </c>
      <c r="R20" s="131"/>
      <c r="S20" s="131">
        <v>3419.8315900000334</v>
      </c>
      <c r="T20" s="131">
        <v>13029.088729999959</v>
      </c>
      <c r="U20" s="131">
        <v>14944.919659999907</v>
      </c>
      <c r="V20" s="131">
        <v>20267.110390000344</v>
      </c>
      <c r="W20" s="58"/>
      <c r="X20" s="131">
        <v>13369</v>
      </c>
      <c r="Y20" s="131">
        <v>15353</v>
      </c>
      <c r="Z20" s="131">
        <v>646</v>
      </c>
      <c r="AA20" s="131">
        <v>12437</v>
      </c>
    </row>
    <row r="21" spans="2:27" ht="7.5" customHeight="1">
      <c r="B21" s="84"/>
      <c r="C21" s="84"/>
      <c r="D21" s="85"/>
      <c r="E21" s="85"/>
      <c r="F21" s="112"/>
      <c r="G21" s="112"/>
      <c r="H21" s="112"/>
      <c r="I21" s="112"/>
      <c r="J21" s="112"/>
      <c r="K21" s="112"/>
      <c r="L21" s="112"/>
      <c r="M21" s="100"/>
      <c r="N21" s="112"/>
      <c r="O21" s="112"/>
      <c r="P21" s="112"/>
      <c r="Q21" s="112"/>
      <c r="R21" s="112"/>
      <c r="S21" s="112"/>
      <c r="T21" s="112"/>
      <c r="U21" s="112"/>
      <c r="V21" s="112"/>
      <c r="W21" s="58"/>
      <c r="X21" s="112"/>
      <c r="Y21" s="112"/>
      <c r="Z21" s="112"/>
      <c r="AA21" s="112">
        <v>0</v>
      </c>
    </row>
    <row r="22" spans="2:27">
      <c r="B22" s="123" t="s">
        <v>47</v>
      </c>
      <c r="C22" s="132" t="s">
        <v>105</v>
      </c>
      <c r="D22" s="124"/>
      <c r="E22" s="124"/>
      <c r="F22" s="125">
        <v>561</v>
      </c>
      <c r="G22" s="125">
        <v>516</v>
      </c>
      <c r="H22" s="125">
        <v>468</v>
      </c>
      <c r="I22" s="125">
        <v>3650</v>
      </c>
      <c r="J22" s="125">
        <v>2279</v>
      </c>
      <c r="K22" s="125">
        <v>2386</v>
      </c>
      <c r="L22" s="125">
        <v>2859</v>
      </c>
      <c r="M22" s="100"/>
      <c r="N22" s="125">
        <v>49.025069999999999</v>
      </c>
      <c r="O22" s="125">
        <v>127.3941500000002</v>
      </c>
      <c r="P22" s="125">
        <v>404.41024999999951</v>
      </c>
      <c r="Q22" s="125">
        <v>1698.3261000000005</v>
      </c>
      <c r="R22" s="125"/>
      <c r="S22" s="125">
        <v>101.23764999999999</v>
      </c>
      <c r="T22" s="125">
        <v>628.29286999999988</v>
      </c>
      <c r="U22" s="125">
        <v>863.65823000000012</v>
      </c>
      <c r="V22" s="125">
        <v>792.41070000000013</v>
      </c>
      <c r="W22" s="58"/>
      <c r="X22" s="125">
        <v>448</v>
      </c>
      <c r="Y22" s="125">
        <v>447</v>
      </c>
      <c r="Z22" s="125">
        <v>878</v>
      </c>
      <c r="AA22" s="125">
        <v>1086</v>
      </c>
    </row>
    <row r="23" spans="2:27">
      <c r="B23" s="123" t="s">
        <v>48</v>
      </c>
      <c r="C23" s="118" t="s">
        <v>107</v>
      </c>
      <c r="D23" s="124"/>
      <c r="E23" s="124"/>
      <c r="F23" s="125">
        <v>1672</v>
      </c>
      <c r="G23" s="125">
        <v>1222</v>
      </c>
      <c r="H23" s="125">
        <v>3009</v>
      </c>
      <c r="I23" s="125">
        <v>4979</v>
      </c>
      <c r="J23" s="125">
        <v>2864</v>
      </c>
      <c r="K23" s="125">
        <v>5306</v>
      </c>
      <c r="L23" s="125">
        <v>4669</v>
      </c>
      <c r="M23" s="100"/>
      <c r="N23" s="125">
        <v>925.58388000000002</v>
      </c>
      <c r="O23" s="125">
        <v>202.67482999999996</v>
      </c>
      <c r="P23" s="125">
        <v>1663.5423700000001</v>
      </c>
      <c r="Q23" s="125">
        <v>71.971679999999708</v>
      </c>
      <c r="R23" s="125"/>
      <c r="S23" s="125">
        <v>3246.6088199999999</v>
      </c>
      <c r="T23" s="125">
        <v>535.78732000000025</v>
      </c>
      <c r="U23" s="125">
        <v>1723.7257899999995</v>
      </c>
      <c r="V23" s="125">
        <v>-200.32796999999974</v>
      </c>
      <c r="W23" s="58"/>
      <c r="X23" s="125">
        <v>2036</v>
      </c>
      <c r="Y23" s="125">
        <v>3509</v>
      </c>
      <c r="Z23" s="125">
        <v>-1360</v>
      </c>
      <c r="AA23" s="125">
        <v>484</v>
      </c>
    </row>
    <row r="24" spans="2:27">
      <c r="B24" s="113" t="s">
        <v>359</v>
      </c>
      <c r="C24" s="114" t="s">
        <v>364</v>
      </c>
      <c r="D24" s="115"/>
      <c r="E24" s="115"/>
      <c r="F24" s="116">
        <v>-7834</v>
      </c>
      <c r="G24" s="116">
        <v>-6998</v>
      </c>
      <c r="H24" s="116">
        <v>4374</v>
      </c>
      <c r="I24" s="116">
        <v>22103</v>
      </c>
      <c r="J24" s="116">
        <v>36417</v>
      </c>
      <c r="K24" s="116">
        <v>48741</v>
      </c>
      <c r="L24" s="116">
        <v>39995</v>
      </c>
      <c r="M24" s="100"/>
      <c r="N24" s="116">
        <v>5598.3779899999954</v>
      </c>
      <c r="O24" s="116">
        <v>7213.3768900000105</v>
      </c>
      <c r="P24" s="116">
        <v>7615.1176700000797</v>
      </c>
      <c r="Q24" s="116">
        <v>15990.351989999815</v>
      </c>
      <c r="R24" s="116"/>
      <c r="S24" s="116">
        <v>274.46042000003348</v>
      </c>
      <c r="T24" s="116">
        <v>13121.594279999958</v>
      </c>
      <c r="U24" s="116">
        <v>14084.852099999909</v>
      </c>
      <c r="V24" s="116">
        <v>21259.849060000346</v>
      </c>
      <c r="W24" s="58"/>
      <c r="X24" s="116">
        <v>11781</v>
      </c>
      <c r="Y24" s="116">
        <v>12291</v>
      </c>
      <c r="Z24" s="116">
        <v>2884</v>
      </c>
      <c r="AA24" s="116">
        <v>13039</v>
      </c>
    </row>
    <row r="25" spans="2:27" ht="7.5" customHeight="1">
      <c r="B25" s="84"/>
      <c r="C25" s="133"/>
      <c r="D25" s="85"/>
      <c r="E25" s="85"/>
      <c r="F25" s="112"/>
      <c r="G25" s="112"/>
      <c r="H25" s="112"/>
      <c r="I25" s="112"/>
      <c r="J25" s="112"/>
      <c r="K25" s="112"/>
      <c r="L25" s="112"/>
      <c r="M25" s="100"/>
      <c r="N25" s="112"/>
      <c r="O25" s="112"/>
      <c r="P25" s="112"/>
      <c r="Q25" s="112"/>
      <c r="R25" s="112"/>
      <c r="S25" s="112"/>
      <c r="T25" s="112"/>
      <c r="U25" s="112"/>
      <c r="V25" s="112"/>
      <c r="W25" s="58"/>
      <c r="X25" s="112"/>
      <c r="Y25" s="112"/>
      <c r="Z25" s="112"/>
      <c r="AA25" s="112">
        <v>0</v>
      </c>
    </row>
    <row r="26" spans="2:27">
      <c r="B26" s="123" t="s">
        <v>49</v>
      </c>
      <c r="C26" s="118" t="s">
        <v>106</v>
      </c>
      <c r="D26" s="124"/>
      <c r="E26" s="124"/>
      <c r="F26" s="125">
        <v>409</v>
      </c>
      <c r="G26" s="125">
        <v>51</v>
      </c>
      <c r="H26" s="125">
        <v>343</v>
      </c>
      <c r="I26" s="125">
        <v>57</v>
      </c>
      <c r="J26" s="125">
        <v>124</v>
      </c>
      <c r="K26" s="125">
        <v>511</v>
      </c>
      <c r="L26" s="125">
        <v>4010</v>
      </c>
      <c r="M26" s="100"/>
      <c r="N26" s="125">
        <v>22.627279999999999</v>
      </c>
      <c r="O26" s="125">
        <v>28.577989999999996</v>
      </c>
      <c r="P26" s="125">
        <v>29.26372000000001</v>
      </c>
      <c r="Q26" s="125">
        <v>43.448089999999993</v>
      </c>
      <c r="R26" s="125"/>
      <c r="S26" s="125">
        <v>43.033449999999995</v>
      </c>
      <c r="T26" s="125">
        <v>24.944020000000005</v>
      </c>
      <c r="U26" s="125">
        <v>30.161110000000001</v>
      </c>
      <c r="V26" s="125">
        <v>413.33921999999995</v>
      </c>
      <c r="W26" s="58"/>
      <c r="X26" s="125">
        <v>670</v>
      </c>
      <c r="Y26" s="125">
        <v>2292</v>
      </c>
      <c r="Z26" s="125">
        <v>-1958</v>
      </c>
      <c r="AA26" s="125">
        <v>3006</v>
      </c>
    </row>
    <row r="27" spans="2:27">
      <c r="B27" s="123" t="s">
        <v>50</v>
      </c>
      <c r="C27" s="118" t="s">
        <v>185</v>
      </c>
      <c r="D27" s="124"/>
      <c r="E27" s="124"/>
      <c r="F27" s="125">
        <v>1439</v>
      </c>
      <c r="G27" s="125">
        <v>1335</v>
      </c>
      <c r="H27" s="125">
        <v>3250</v>
      </c>
      <c r="I27" s="125">
        <v>9669</v>
      </c>
      <c r="J27" s="125">
        <v>6226</v>
      </c>
      <c r="K27" s="125">
        <v>16013</v>
      </c>
      <c r="L27" s="125">
        <v>18330</v>
      </c>
      <c r="M27" s="100"/>
      <c r="N27" s="125">
        <v>1751.0248200000001</v>
      </c>
      <c r="O27" s="125">
        <v>-212.44376</v>
      </c>
      <c r="P27" s="125">
        <v>2893.0025699999997</v>
      </c>
      <c r="Q27" s="125">
        <v>1794.68067</v>
      </c>
      <c r="R27" s="125"/>
      <c r="S27" s="125">
        <v>3560.0943199999997</v>
      </c>
      <c r="T27" s="125">
        <v>4022.2666600000007</v>
      </c>
      <c r="U27" s="125">
        <v>10404.222579999998</v>
      </c>
      <c r="V27" s="125">
        <v>-1973.3343599999994</v>
      </c>
      <c r="W27" s="58"/>
      <c r="X27" s="125">
        <v>7951</v>
      </c>
      <c r="Y27" s="125">
        <v>452</v>
      </c>
      <c r="Z27" s="125">
        <v>10772</v>
      </c>
      <c r="AA27" s="125">
        <v>-845</v>
      </c>
    </row>
    <row r="28" spans="2:27">
      <c r="B28" s="113" t="s">
        <v>360</v>
      </c>
      <c r="C28" s="114" t="s">
        <v>363</v>
      </c>
      <c r="D28" s="115"/>
      <c r="E28" s="115"/>
      <c r="F28" s="116">
        <v>-8864</v>
      </c>
      <c r="G28" s="116">
        <v>-8282</v>
      </c>
      <c r="H28" s="116">
        <v>1466</v>
      </c>
      <c r="I28" s="116">
        <v>12491</v>
      </c>
      <c r="J28" s="116">
        <v>30315</v>
      </c>
      <c r="K28" s="116">
        <v>33239</v>
      </c>
      <c r="L28" s="116">
        <v>25675</v>
      </c>
      <c r="M28" s="100"/>
      <c r="N28" s="116">
        <v>3869.980449999995</v>
      </c>
      <c r="O28" s="116">
        <v>7454.3986400000103</v>
      </c>
      <c r="P28" s="116">
        <v>4751.3788200000799</v>
      </c>
      <c r="Q28" s="116">
        <v>14239.119409999814</v>
      </c>
      <c r="R28" s="116"/>
      <c r="S28" s="116">
        <v>-3242.6004499999663</v>
      </c>
      <c r="T28" s="116">
        <v>9124.2716399999572</v>
      </c>
      <c r="U28" s="116">
        <v>3710.7906299999077</v>
      </c>
      <c r="V28" s="116">
        <v>23646.522640000345</v>
      </c>
      <c r="W28" s="58"/>
      <c r="X28" s="116">
        <v>4500</v>
      </c>
      <c r="Y28" s="116">
        <v>14132</v>
      </c>
      <c r="Z28" s="116">
        <v>-9846</v>
      </c>
      <c r="AA28" s="116">
        <v>16889</v>
      </c>
    </row>
    <row r="29" spans="2:27" ht="7.5" customHeight="1">
      <c r="B29" s="84"/>
      <c r="C29" s="133"/>
      <c r="D29" s="85"/>
      <c r="E29" s="85"/>
      <c r="F29" s="112"/>
      <c r="G29" s="112"/>
      <c r="H29" s="112"/>
      <c r="I29" s="112"/>
      <c r="J29" s="112"/>
      <c r="K29" s="112"/>
      <c r="L29" s="112"/>
      <c r="M29" s="100"/>
      <c r="N29" s="112"/>
      <c r="O29" s="112"/>
      <c r="P29" s="112"/>
      <c r="Q29" s="112"/>
      <c r="R29" s="112"/>
      <c r="S29" s="112"/>
      <c r="T29" s="112"/>
      <c r="U29" s="112"/>
      <c r="V29" s="112"/>
      <c r="W29" s="58"/>
      <c r="X29" s="112"/>
      <c r="Y29" s="112"/>
      <c r="Z29" s="112"/>
      <c r="AA29" s="112">
        <v>0</v>
      </c>
    </row>
    <row r="30" spans="2:27">
      <c r="B30" s="128" t="s">
        <v>51</v>
      </c>
      <c r="C30" s="134" t="s">
        <v>108</v>
      </c>
      <c r="D30" s="129"/>
      <c r="E30" s="129"/>
      <c r="F30" s="130">
        <v>12</v>
      </c>
      <c r="G30" s="130">
        <v>-2</v>
      </c>
      <c r="H30" s="130">
        <v>-9408</v>
      </c>
      <c r="I30" s="130">
        <v>3949</v>
      </c>
      <c r="J30" s="130">
        <v>7430</v>
      </c>
      <c r="K30" s="130">
        <v>7366</v>
      </c>
      <c r="L30" s="130">
        <v>5469</v>
      </c>
      <c r="M30" s="100"/>
      <c r="N30" s="130">
        <v>831</v>
      </c>
      <c r="O30" s="130">
        <v>1736.5834900000002</v>
      </c>
      <c r="P30" s="130">
        <v>1650.5939876499995</v>
      </c>
      <c r="Q30" s="130">
        <v>3212.1440023500008</v>
      </c>
      <c r="R30" s="130"/>
      <c r="S30" s="130">
        <v>101.93204</v>
      </c>
      <c r="T30" s="130">
        <v>1916.1694299999999</v>
      </c>
      <c r="U30" s="130">
        <v>2274.7450400000002</v>
      </c>
      <c r="V30" s="130">
        <v>3072.7496300000007</v>
      </c>
      <c r="W30" s="58"/>
      <c r="X30" s="130">
        <v>1068</v>
      </c>
      <c r="Y30" s="130">
        <v>2701</v>
      </c>
      <c r="Z30" s="130">
        <v>-1589</v>
      </c>
      <c r="AA30" s="130">
        <v>3289</v>
      </c>
    </row>
    <row r="31" spans="2:27" ht="5.25" customHeight="1">
      <c r="B31" s="128"/>
      <c r="C31" s="134"/>
      <c r="D31" s="129"/>
      <c r="E31" s="129"/>
      <c r="F31" s="130"/>
      <c r="G31" s="130"/>
      <c r="H31" s="130"/>
      <c r="I31" s="130"/>
      <c r="J31" s="130"/>
      <c r="K31" s="130"/>
      <c r="L31" s="130"/>
      <c r="M31" s="100"/>
      <c r="N31" s="130"/>
      <c r="O31" s="130"/>
      <c r="P31" s="130"/>
      <c r="Q31" s="130"/>
      <c r="R31" s="130"/>
      <c r="S31" s="130"/>
      <c r="T31" s="130"/>
      <c r="U31" s="130"/>
      <c r="V31" s="130"/>
      <c r="W31" s="58"/>
      <c r="X31" s="130"/>
      <c r="Y31" s="130"/>
      <c r="Z31" s="130"/>
      <c r="AA31" s="130">
        <v>0</v>
      </c>
    </row>
    <row r="32" spans="2:27" ht="15.75" customHeight="1">
      <c r="B32" s="76" t="s">
        <v>361</v>
      </c>
      <c r="C32" s="77" t="s">
        <v>362</v>
      </c>
      <c r="D32" s="45"/>
      <c r="E32" s="45"/>
      <c r="F32" s="44">
        <v>-8876</v>
      </c>
      <c r="G32" s="44">
        <v>-8280</v>
      </c>
      <c r="H32" s="44">
        <v>10874</v>
      </c>
      <c r="I32" s="44">
        <v>8542</v>
      </c>
      <c r="J32" s="44">
        <v>22885</v>
      </c>
      <c r="K32" s="44">
        <v>25873</v>
      </c>
      <c r="L32" s="44">
        <v>20206</v>
      </c>
      <c r="M32" s="100"/>
      <c r="N32" s="44">
        <v>3038.980449999995</v>
      </c>
      <c r="O32" s="44">
        <v>5717.8151500000095</v>
      </c>
      <c r="P32" s="44">
        <v>3100.7848323500807</v>
      </c>
      <c r="Q32" s="44">
        <v>11026.975407649814</v>
      </c>
      <c r="R32" s="44"/>
      <c r="S32" s="44">
        <v>-3344.5324899999664</v>
      </c>
      <c r="T32" s="44">
        <v>7208.1022099999582</v>
      </c>
      <c r="U32" s="44">
        <v>1436.0455899999076</v>
      </c>
      <c r="V32" s="44">
        <v>20573.773010000339</v>
      </c>
      <c r="W32" s="58"/>
      <c r="X32" s="44">
        <v>3432</v>
      </c>
      <c r="Y32" s="44">
        <v>11431</v>
      </c>
      <c r="Z32" s="44">
        <v>-8257</v>
      </c>
      <c r="AA32" s="44">
        <v>13600</v>
      </c>
    </row>
    <row r="33" spans="2:27" ht="7.5" customHeight="1">
      <c r="B33" s="84"/>
      <c r="C33" s="84"/>
      <c r="D33" s="85"/>
      <c r="E33" s="85"/>
      <c r="F33" s="85"/>
      <c r="G33" s="85"/>
      <c r="H33" s="85"/>
      <c r="I33" s="85"/>
      <c r="J33" s="112"/>
      <c r="K33" s="85"/>
      <c r="L33" s="85"/>
      <c r="M33" s="100"/>
      <c r="N33" s="48"/>
      <c r="W33" s="58"/>
    </row>
    <row r="34" spans="2:27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100"/>
      <c r="N34" s="48"/>
      <c r="W34" s="58"/>
    </row>
    <row r="35" spans="2:27" ht="7.5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00"/>
      <c r="N35" s="48"/>
      <c r="W35" s="58"/>
    </row>
    <row r="36" spans="2:27" ht="8.2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8"/>
      <c r="W36" s="58"/>
    </row>
    <row r="37" spans="2:27">
      <c r="B37" s="31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55"/>
      <c r="N37" s="55"/>
      <c r="W37" s="58"/>
    </row>
    <row r="38" spans="2:27">
      <c r="B38" s="60" t="s">
        <v>101</v>
      </c>
      <c r="C38" s="31"/>
      <c r="D38" s="33"/>
      <c r="E38" s="33"/>
      <c r="F38" s="33"/>
      <c r="G38" s="33"/>
      <c r="H38" s="33"/>
      <c r="I38" s="33"/>
      <c r="J38" s="33"/>
      <c r="K38" s="33"/>
      <c r="L38" s="33"/>
      <c r="M38" s="55"/>
      <c r="N38" s="55"/>
      <c r="W38" s="58"/>
    </row>
    <row r="39" spans="2:27">
      <c r="B39" s="60"/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55"/>
      <c r="N39" s="55"/>
      <c r="W39" s="58"/>
    </row>
    <row r="40" spans="2:27" ht="14.25">
      <c r="B40" s="186" t="s">
        <v>35</v>
      </c>
      <c r="C40" s="186" t="s">
        <v>111</v>
      </c>
      <c r="D40" s="100"/>
      <c r="E40" s="100"/>
      <c r="F40" s="35" t="s">
        <v>178</v>
      </c>
      <c r="G40" s="35"/>
      <c r="H40" s="35"/>
      <c r="I40" s="35"/>
      <c r="J40" s="35"/>
      <c r="K40" s="35"/>
      <c r="L40" s="35"/>
      <c r="M40" s="100"/>
      <c r="N40" s="35" t="s">
        <v>267</v>
      </c>
      <c r="O40" s="36"/>
      <c r="P40" s="35"/>
      <c r="Q40" s="36"/>
      <c r="S40" s="35" t="s">
        <v>268</v>
      </c>
      <c r="T40" s="36"/>
      <c r="U40" s="35"/>
      <c r="V40" s="36"/>
      <c r="W40" s="58"/>
      <c r="X40" s="35" t="str">
        <f>$X$6</f>
        <v>FY 23</v>
      </c>
      <c r="Y40" s="35"/>
      <c r="Z40" s="35"/>
      <c r="AA40" s="35"/>
    </row>
    <row r="41" spans="2:27" ht="15" customHeight="1">
      <c r="B41" s="186"/>
      <c r="C41" s="186"/>
      <c r="D41" s="100"/>
      <c r="E41" s="100"/>
      <c r="F41" s="29" t="s">
        <v>274</v>
      </c>
      <c r="G41" s="29" t="s">
        <v>273</v>
      </c>
      <c r="H41" s="29" t="s">
        <v>263</v>
      </c>
      <c r="I41" s="29" t="s">
        <v>264</v>
      </c>
      <c r="J41" s="29" t="s">
        <v>265</v>
      </c>
      <c r="K41" s="29" t="s">
        <v>266</v>
      </c>
      <c r="L41" s="29" t="s">
        <v>425</v>
      </c>
      <c r="M41" s="100"/>
      <c r="N41" s="30" t="s">
        <v>269</v>
      </c>
      <c r="O41" s="30" t="s">
        <v>270</v>
      </c>
      <c r="P41" s="30" t="s">
        <v>271</v>
      </c>
      <c r="Q41" s="30" t="s">
        <v>272</v>
      </c>
      <c r="S41" s="30" t="s">
        <v>269</v>
      </c>
      <c r="T41" s="30" t="s">
        <v>270</v>
      </c>
      <c r="U41" s="30" t="s">
        <v>271</v>
      </c>
      <c r="V41" s="30" t="s">
        <v>272</v>
      </c>
      <c r="W41" s="58"/>
      <c r="X41" s="30" t="str">
        <f>$X$7</f>
        <v>Q1</v>
      </c>
      <c r="Y41" s="30" t="s">
        <v>270</v>
      </c>
      <c r="Z41" s="30" t="s">
        <v>271</v>
      </c>
      <c r="AA41" s="30" t="s">
        <v>272</v>
      </c>
    </row>
    <row r="42" spans="2:27">
      <c r="B42" s="113" t="s">
        <v>112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00"/>
      <c r="N42" s="56"/>
      <c r="W42" s="58"/>
    </row>
    <row r="43" spans="2:27">
      <c r="B43" s="123" t="s">
        <v>113</v>
      </c>
      <c r="C43" s="135" t="s">
        <v>115</v>
      </c>
      <c r="D43" s="136"/>
      <c r="E43" s="136"/>
      <c r="F43" s="136">
        <v>-0.71</v>
      </c>
      <c r="G43" s="136">
        <v>-0.57999999999999996</v>
      </c>
      <c r="H43" s="136">
        <v>0.74</v>
      </c>
      <c r="I43" s="136">
        <v>0.56000000000000005</v>
      </c>
      <c r="J43" s="137">
        <v>1.34</v>
      </c>
      <c r="K43" s="137">
        <v>1.49</v>
      </c>
      <c r="L43" s="137">
        <v>1.1299999999999999</v>
      </c>
      <c r="M43" s="100"/>
      <c r="N43" s="48"/>
      <c r="S43" s="137">
        <v>-0.19</v>
      </c>
      <c r="W43" s="58"/>
      <c r="X43" s="137">
        <v>0.2</v>
      </c>
      <c r="Y43" s="137">
        <v>0.65068914208950046</v>
      </c>
      <c r="Z43" s="137">
        <v>-0.45991679311308703</v>
      </c>
      <c r="AA43" s="184"/>
    </row>
    <row r="44" spans="2:27">
      <c r="B44" s="123" t="s">
        <v>114</v>
      </c>
      <c r="C44" s="135" t="s">
        <v>116</v>
      </c>
      <c r="D44" s="136"/>
      <c r="E44" s="136"/>
      <c r="F44" s="136">
        <v>-0.71</v>
      </c>
      <c r="G44" s="136">
        <v>-0.57999999999999996</v>
      </c>
      <c r="H44" s="136">
        <v>0.74</v>
      </c>
      <c r="I44" s="136">
        <v>0.56000000000000005</v>
      </c>
      <c r="J44" s="137">
        <v>1.32</v>
      </c>
      <c r="K44" s="137">
        <v>1.47</v>
      </c>
      <c r="L44" s="137">
        <v>1.1200000000000001</v>
      </c>
      <c r="M44" s="100"/>
      <c r="N44" s="48"/>
      <c r="S44" s="137">
        <v>-0.19</v>
      </c>
      <c r="W44" s="58"/>
      <c r="X44" s="137">
        <v>0.19</v>
      </c>
      <c r="Y44" s="137">
        <v>0.6414695835529397</v>
      </c>
      <c r="Z44" s="137">
        <v>-0.45377608505619899</v>
      </c>
      <c r="AA44" s="184"/>
    </row>
    <row r="45" spans="2:27">
      <c r="B45" s="138"/>
      <c r="C45" s="138"/>
      <c r="D45" s="57"/>
      <c r="E45" s="57"/>
      <c r="F45" s="57"/>
      <c r="G45" s="57"/>
      <c r="H45" s="130"/>
      <c r="I45" s="130"/>
      <c r="J45" s="139"/>
      <c r="K45" s="57"/>
      <c r="L45" s="57"/>
      <c r="M45" s="57"/>
      <c r="N45" s="56"/>
      <c r="W45" s="58"/>
    </row>
    <row r="46" spans="2:27">
      <c r="B46" s="138"/>
      <c r="C46" s="138"/>
      <c r="D46" s="57"/>
      <c r="E46" s="57"/>
      <c r="F46" s="57"/>
      <c r="G46" s="57"/>
      <c r="H46" s="130"/>
      <c r="I46" s="130"/>
      <c r="J46" s="139"/>
      <c r="K46" s="57"/>
      <c r="L46" s="57"/>
      <c r="M46" s="57"/>
      <c r="N46" s="56"/>
    </row>
    <row r="47" spans="2:27">
      <c r="B47" s="138"/>
      <c r="C47" s="138"/>
      <c r="D47" s="57"/>
      <c r="E47" s="57"/>
      <c r="F47" s="57"/>
      <c r="G47" s="57"/>
      <c r="H47" s="130"/>
      <c r="I47" s="130"/>
      <c r="J47" s="139"/>
      <c r="K47" s="57"/>
      <c r="L47" s="57"/>
      <c r="M47" s="57"/>
      <c r="N47" s="56"/>
    </row>
    <row r="48" spans="2:27">
      <c r="B48" s="31" t="s">
        <v>310</v>
      </c>
      <c r="C48" s="31"/>
      <c r="D48" s="33"/>
      <c r="E48" s="33"/>
      <c r="F48" s="33"/>
      <c r="G48" s="33"/>
      <c r="H48" s="33"/>
      <c r="I48" s="33"/>
      <c r="J48" s="33"/>
      <c r="K48" s="33"/>
      <c r="L48" s="33"/>
      <c r="M48" s="55"/>
      <c r="N48" s="55"/>
    </row>
    <row r="49" spans="2:27">
      <c r="B49" s="60" t="s">
        <v>311</v>
      </c>
      <c r="C49" s="140"/>
      <c r="D49" s="139"/>
      <c r="E49" s="139"/>
      <c r="F49" s="139"/>
      <c r="G49" s="139"/>
      <c r="H49" s="139"/>
      <c r="I49" s="139"/>
      <c r="J49" s="139"/>
      <c r="K49" s="57"/>
      <c r="L49" s="57"/>
      <c r="M49" s="57"/>
      <c r="N49" s="57"/>
    </row>
    <row r="50" spans="2:27">
      <c r="B50" s="31"/>
      <c r="C50" s="31"/>
      <c r="D50" s="33"/>
      <c r="E50" s="33"/>
      <c r="F50" s="33"/>
      <c r="G50" s="33"/>
      <c r="H50" s="33"/>
      <c r="I50" s="33"/>
      <c r="J50" s="141"/>
      <c r="K50" s="142"/>
      <c r="L50" s="142"/>
      <c r="M50" s="55"/>
      <c r="N50" s="55"/>
    </row>
    <row r="51" spans="2:27">
      <c r="B51" s="31"/>
      <c r="C51" s="31"/>
      <c r="D51" s="33"/>
      <c r="E51" s="33"/>
      <c r="F51" s="33"/>
      <c r="G51" s="33"/>
      <c r="H51" s="33"/>
      <c r="I51" s="33"/>
      <c r="J51" s="141"/>
      <c r="K51" s="142"/>
      <c r="L51" s="142"/>
      <c r="M51" s="55"/>
      <c r="N51" s="55"/>
    </row>
    <row r="52" spans="2:27" ht="14.25">
      <c r="B52" s="188"/>
      <c r="C52" s="188"/>
      <c r="D52" s="188"/>
      <c r="F52" s="35" t="s">
        <v>178</v>
      </c>
      <c r="G52" s="35"/>
      <c r="H52" s="35"/>
      <c r="I52" s="35"/>
      <c r="J52" s="35"/>
      <c r="K52" s="35"/>
      <c r="L52" s="35"/>
      <c r="M52" s="100"/>
      <c r="N52" s="35" t="s">
        <v>267</v>
      </c>
      <c r="O52" s="36"/>
      <c r="P52" s="35"/>
      <c r="Q52" s="36"/>
      <c r="S52" s="35" t="s">
        <v>268</v>
      </c>
      <c r="T52" s="36"/>
      <c r="U52" s="35"/>
      <c r="V52" s="36"/>
      <c r="X52" s="35" t="str">
        <f>$X$6</f>
        <v>FY 23</v>
      </c>
      <c r="Y52" s="35"/>
      <c r="Z52" s="35"/>
      <c r="AA52" s="35"/>
    </row>
    <row r="53" spans="2:27">
      <c r="B53" s="188"/>
      <c r="C53" s="188"/>
      <c r="D53" s="188"/>
      <c r="E53" s="34"/>
      <c r="F53" s="29" t="s">
        <v>274</v>
      </c>
      <c r="G53" s="29" t="s">
        <v>273</v>
      </c>
      <c r="H53" s="29" t="s">
        <v>263</v>
      </c>
      <c r="I53" s="29" t="s">
        <v>264</v>
      </c>
      <c r="J53" s="29" t="s">
        <v>265</v>
      </c>
      <c r="K53" s="29" t="s">
        <v>266</v>
      </c>
      <c r="L53" s="29" t="s">
        <v>425</v>
      </c>
      <c r="M53" s="100"/>
      <c r="N53" s="30" t="s">
        <v>269</v>
      </c>
      <c r="O53" s="30" t="s">
        <v>270</v>
      </c>
      <c r="P53" s="30" t="s">
        <v>271</v>
      </c>
      <c r="Q53" s="30" t="s">
        <v>272</v>
      </c>
      <c r="S53" s="30" t="s">
        <v>269</v>
      </c>
      <c r="T53" s="30" t="s">
        <v>270</v>
      </c>
      <c r="U53" s="30" t="s">
        <v>271</v>
      </c>
      <c r="V53" s="30" t="s">
        <v>272</v>
      </c>
      <c r="X53" s="30" t="str">
        <f>$X$7</f>
        <v>Q1</v>
      </c>
      <c r="Y53" s="30" t="s">
        <v>270</v>
      </c>
      <c r="Z53" s="30" t="s">
        <v>271</v>
      </c>
      <c r="AA53" s="30" t="s">
        <v>272</v>
      </c>
    </row>
    <row r="54" spans="2:27">
      <c r="B54" s="86" t="s">
        <v>365</v>
      </c>
      <c r="C54" s="87" t="s">
        <v>366</v>
      </c>
      <c r="D54" s="41"/>
      <c r="E54" s="41"/>
      <c r="F54" s="116">
        <v>-8876</v>
      </c>
      <c r="G54" s="116">
        <v>-8280</v>
      </c>
      <c r="H54" s="116">
        <v>10874</v>
      </c>
      <c r="I54" s="41">
        <v>8542</v>
      </c>
      <c r="J54" s="41">
        <v>22885</v>
      </c>
      <c r="K54" s="40">
        <v>25873</v>
      </c>
      <c r="L54" s="40">
        <v>20206</v>
      </c>
      <c r="M54" s="100"/>
      <c r="N54" s="40">
        <v>3038.980449999995</v>
      </c>
      <c r="O54" s="40">
        <v>5717.8151500000095</v>
      </c>
      <c r="P54" s="40">
        <v>3100.7848323500807</v>
      </c>
      <c r="Q54" s="40">
        <v>11026.975407649814</v>
      </c>
      <c r="S54" s="40">
        <v>-3344.5324899999664</v>
      </c>
      <c r="T54" s="40">
        <v>7208.1022099999582</v>
      </c>
      <c r="U54" s="40">
        <v>1436.0455899999076</v>
      </c>
      <c r="V54" s="40">
        <v>20573.773010000339</v>
      </c>
      <c r="X54" s="40">
        <v>3432</v>
      </c>
      <c r="Y54" s="40">
        <v>11431</v>
      </c>
      <c r="Z54" s="40">
        <v>-8257</v>
      </c>
      <c r="AA54" s="40">
        <v>13600</v>
      </c>
    </row>
    <row r="55" spans="2:27">
      <c r="B55" s="123" t="s">
        <v>54</v>
      </c>
      <c r="C55" s="135" t="s">
        <v>118</v>
      </c>
      <c r="D55" s="136"/>
      <c r="E55" s="136"/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/>
      <c r="M55" s="100"/>
      <c r="N55" s="124"/>
      <c r="O55" s="124"/>
      <c r="P55" s="124"/>
      <c r="Q55" s="124"/>
      <c r="S55" s="124"/>
      <c r="T55" s="124"/>
      <c r="U55" s="124"/>
      <c r="V55" s="124"/>
      <c r="X55" s="124"/>
      <c r="Y55" s="124"/>
      <c r="Z55" s="124"/>
      <c r="AA55" s="124"/>
    </row>
    <row r="56" spans="2:27">
      <c r="B56" s="123" t="s">
        <v>55</v>
      </c>
      <c r="C56" s="135" t="s">
        <v>186</v>
      </c>
      <c r="D56" s="124"/>
      <c r="E56" s="124"/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/>
      <c r="M56" s="100"/>
      <c r="N56" s="124"/>
      <c r="O56" s="124"/>
      <c r="P56" s="124"/>
      <c r="Q56" s="124"/>
      <c r="S56" s="124"/>
      <c r="T56" s="124"/>
      <c r="U56" s="124"/>
      <c r="V56" s="124"/>
      <c r="X56" s="124"/>
      <c r="Y56" s="124"/>
      <c r="Z56" s="124"/>
      <c r="AA56" s="124"/>
    </row>
    <row r="57" spans="2:27" ht="12.75" thickBot="1">
      <c r="B57" s="123" t="s">
        <v>56</v>
      </c>
      <c r="C57" s="135" t="s">
        <v>187</v>
      </c>
      <c r="D57" s="124"/>
      <c r="E57" s="124"/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/>
      <c r="M57" s="100"/>
      <c r="N57" s="124"/>
      <c r="O57" s="124"/>
      <c r="P57" s="124"/>
      <c r="Q57" s="124"/>
      <c r="S57" s="124"/>
      <c r="T57" s="124"/>
      <c r="U57" s="124"/>
      <c r="V57" s="124"/>
      <c r="X57" s="124"/>
      <c r="Y57" s="124"/>
      <c r="Z57" s="124"/>
      <c r="AA57" s="124"/>
    </row>
    <row r="58" spans="2:27" ht="12.75" thickTop="1">
      <c r="B58" s="66" t="s">
        <v>57</v>
      </c>
      <c r="C58" s="67" t="s">
        <v>117</v>
      </c>
      <c r="D58" s="68"/>
      <c r="E58" s="68"/>
      <c r="F58" s="131">
        <v>-8876</v>
      </c>
      <c r="G58" s="131">
        <v>-8280</v>
      </c>
      <c r="H58" s="131">
        <v>10874</v>
      </c>
      <c r="I58" s="131">
        <v>8542</v>
      </c>
      <c r="J58" s="131">
        <v>22885</v>
      </c>
      <c r="K58" s="131">
        <v>25873</v>
      </c>
      <c r="L58" s="131">
        <v>20206</v>
      </c>
      <c r="M58" s="100"/>
      <c r="N58" s="131">
        <v>3038.980449999995</v>
      </c>
      <c r="O58" s="131">
        <v>5717.8151500000095</v>
      </c>
      <c r="P58" s="131">
        <v>3100.7848323500807</v>
      </c>
      <c r="Q58" s="131">
        <v>11026.975407649814</v>
      </c>
      <c r="S58" s="131">
        <v>-3344.5324899999664</v>
      </c>
      <c r="T58" s="131">
        <v>7208.1022099999582</v>
      </c>
      <c r="U58" s="131">
        <v>1436.0455899999076</v>
      </c>
      <c r="V58" s="131">
        <v>20573.773010000339</v>
      </c>
      <c r="X58" s="131">
        <v>3432</v>
      </c>
      <c r="Y58" s="131">
        <v>11431</v>
      </c>
      <c r="Z58" s="131">
        <v>-8257</v>
      </c>
      <c r="AA58" s="131">
        <v>13600</v>
      </c>
    </row>
    <row r="59" spans="2:27">
      <c r="B59" s="140"/>
      <c r="C59" s="140"/>
      <c r="D59" s="139"/>
      <c r="E59" s="139"/>
      <c r="F59" s="139"/>
      <c r="G59" s="139"/>
      <c r="H59" s="139"/>
      <c r="I59" s="139"/>
      <c r="J59" s="139"/>
      <c r="K59" s="57"/>
      <c r="L59" s="57"/>
      <c r="M59" s="57"/>
      <c r="N59" s="57"/>
    </row>
    <row r="61" spans="2:27">
      <c r="B61" s="33"/>
      <c r="C61" s="33"/>
      <c r="D61" s="33"/>
      <c r="E61" s="33"/>
      <c r="F61" s="33"/>
      <c r="G61" s="33"/>
      <c r="J61" s="81"/>
      <c r="K61" s="81"/>
      <c r="L61" s="81"/>
      <c r="M61" s="81"/>
    </row>
    <row r="62" spans="2:27">
      <c r="B62" s="33"/>
      <c r="C62" s="33"/>
      <c r="D62" s="33"/>
      <c r="E62" s="33"/>
      <c r="F62" s="33"/>
      <c r="G62" s="33"/>
      <c r="J62" s="81"/>
      <c r="K62" s="81"/>
      <c r="L62" s="81"/>
      <c r="M62" s="81"/>
    </row>
    <row r="63" spans="2:27">
      <c r="B63" s="33"/>
      <c r="C63" s="33"/>
      <c r="D63" s="33"/>
      <c r="E63" s="33"/>
      <c r="F63" s="33"/>
      <c r="G63" s="33"/>
      <c r="J63" s="81"/>
      <c r="K63" s="81"/>
      <c r="L63" s="81"/>
      <c r="M63" s="81"/>
    </row>
    <row r="64" spans="2:27">
      <c r="B64" s="33"/>
      <c r="C64" s="33"/>
      <c r="D64" s="33"/>
      <c r="E64" s="33"/>
      <c r="F64" s="33"/>
      <c r="G64" s="33"/>
      <c r="J64" s="81"/>
      <c r="K64" s="81"/>
      <c r="L64" s="81"/>
      <c r="M64" s="81"/>
    </row>
    <row r="98" spans="2:15">
      <c r="B98" s="143"/>
      <c r="C98" s="143"/>
      <c r="D98" s="33"/>
      <c r="E98" s="33"/>
      <c r="F98" s="33"/>
      <c r="G98" s="33"/>
      <c r="H98" s="33"/>
      <c r="I98" s="33"/>
      <c r="J98" s="144"/>
      <c r="K98" s="145"/>
      <c r="L98" s="145"/>
      <c r="M98" s="144"/>
      <c r="N98" s="55"/>
      <c r="O98" s="55"/>
    </row>
    <row r="99" spans="2:15">
      <c r="B99" s="143"/>
      <c r="C99" s="143"/>
      <c r="D99" s="33"/>
      <c r="E99" s="33"/>
      <c r="F99" s="33"/>
      <c r="G99" s="33"/>
      <c r="H99" s="33"/>
      <c r="I99" s="33"/>
      <c r="J99" s="144"/>
      <c r="K99" s="145"/>
      <c r="L99" s="145"/>
      <c r="M99" s="144"/>
      <c r="N99" s="55"/>
      <c r="O99" s="55"/>
    </row>
    <row r="100" spans="2:15">
      <c r="B100" s="143"/>
      <c r="C100" s="143"/>
      <c r="D100" s="33"/>
      <c r="E100" s="33"/>
      <c r="F100" s="33"/>
      <c r="G100" s="33"/>
      <c r="H100" s="33"/>
      <c r="I100" s="33"/>
      <c r="J100" s="144"/>
      <c r="K100" s="145"/>
      <c r="L100" s="145"/>
      <c r="M100" s="144"/>
      <c r="N100" s="55" t="s">
        <v>52</v>
      </c>
      <c r="O100" s="55"/>
    </row>
    <row r="101" spans="2:15">
      <c r="B101" s="143"/>
      <c r="C101" s="143"/>
      <c r="D101" s="33"/>
      <c r="E101" s="33"/>
      <c r="F101" s="33"/>
      <c r="G101" s="33"/>
      <c r="H101" s="33"/>
      <c r="I101" s="33"/>
      <c r="J101" s="144"/>
      <c r="K101" s="145"/>
      <c r="L101" s="145"/>
      <c r="M101" s="144"/>
      <c r="N101" s="55"/>
      <c r="O101" s="55"/>
    </row>
    <row r="112" spans="2:15">
      <c r="B112" s="33"/>
      <c r="C112" s="33"/>
      <c r="D112" s="33"/>
      <c r="E112" s="33"/>
      <c r="F112" s="33"/>
      <c r="G112" s="33"/>
      <c r="H112" s="129"/>
      <c r="I112" s="129"/>
      <c r="J112" s="81"/>
      <c r="K112" s="81"/>
      <c r="L112" s="81"/>
      <c r="M112" s="81"/>
      <c r="N112" s="55"/>
      <c r="O112" s="55"/>
    </row>
    <row r="113" spans="2:15">
      <c r="B113" s="33"/>
      <c r="C113" s="33"/>
      <c r="D113" s="33"/>
      <c r="E113" s="33"/>
      <c r="F113" s="33"/>
      <c r="G113" s="33"/>
      <c r="H113" s="33"/>
      <c r="I113" s="33"/>
      <c r="J113" s="81"/>
      <c r="K113" s="81"/>
      <c r="L113" s="81"/>
      <c r="M113" s="81"/>
      <c r="N113" s="55"/>
      <c r="O113" s="55"/>
    </row>
  </sheetData>
  <mergeCells count="9">
    <mergeCell ref="B52:B53"/>
    <mergeCell ref="K4:N4"/>
    <mergeCell ref="B6:B7"/>
    <mergeCell ref="K5:N5"/>
    <mergeCell ref="B40:B41"/>
    <mergeCell ref="C6:C7"/>
    <mergeCell ref="C40:C41"/>
    <mergeCell ref="C52:C53"/>
    <mergeCell ref="D52:D53"/>
  </mergeCells>
  <phoneticPr fontId="26" type="noConversion"/>
  <pageMargins left="0.7" right="0.7" top="0.75" bottom="0.75" header="0.3" footer="0.3"/>
  <pageSetup paperSize="9" scale="66" orientation="landscape" horizontalDpi="4294967293" verticalDpi="4294967293" r:id="rId1"/>
  <rowBreaks count="2" manualBreakCount="2">
    <brk id="34" max="22" man="1"/>
    <brk id="6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B89C-9498-4DC9-86E7-4B64DC981919}">
  <sheetPr>
    <tabColor rgb="FFF8C037"/>
  </sheetPr>
  <dimension ref="A1:Y61"/>
  <sheetViews>
    <sheetView showGridLines="0" topLeftCell="B1" zoomScaleNormal="100" zoomScaleSheetLayoutView="100" workbookViewId="0">
      <selection activeCell="Z60" sqref="Z60"/>
    </sheetView>
  </sheetViews>
  <sheetFormatPr defaultColWidth="8.85546875" defaultRowHeight="12"/>
  <cols>
    <col min="1" max="1" width="4.42578125" style="32" customWidth="1"/>
    <col min="2" max="2" width="48.7109375" style="32" customWidth="1"/>
    <col min="3" max="3" width="35.85546875" style="32" bestFit="1" customWidth="1"/>
    <col min="4" max="9" width="6.7109375" style="32" bestFit="1" customWidth="1"/>
    <col min="10" max="10" width="6.7109375" style="32" customWidth="1"/>
    <col min="11" max="11" width="4.28515625" style="32" customWidth="1"/>
    <col min="12" max="15" width="6.7109375" style="32" bestFit="1" customWidth="1"/>
    <col min="16" max="16" width="2.28515625" style="32" customWidth="1"/>
    <col min="17" max="20" width="6.7109375" style="32" bestFit="1" customWidth="1"/>
    <col min="21" max="21" width="2.85546875" style="32" customWidth="1"/>
    <col min="22" max="25" width="6.7109375" style="32" bestFit="1" customWidth="1"/>
    <col min="26" max="16384" width="8.85546875" style="32"/>
  </cols>
  <sheetData>
    <row r="1" spans="1:25">
      <c r="B1" s="33"/>
      <c r="C1" s="34"/>
      <c r="D1" s="34"/>
      <c r="E1" s="34"/>
      <c r="F1" s="34"/>
      <c r="G1" s="34"/>
      <c r="H1" s="34"/>
      <c r="I1" s="34"/>
      <c r="J1" s="34"/>
      <c r="L1" s="48"/>
    </row>
    <row r="2" spans="1:25">
      <c r="B2" s="33"/>
      <c r="C2" s="34"/>
      <c r="D2" s="34"/>
      <c r="E2" s="34"/>
      <c r="F2" s="34"/>
      <c r="G2" s="34"/>
      <c r="H2" s="34"/>
      <c r="I2" s="34"/>
      <c r="J2" s="34"/>
      <c r="L2" s="48"/>
    </row>
    <row r="3" spans="1:25">
      <c r="B3" s="31" t="s">
        <v>306</v>
      </c>
      <c r="C3" s="31"/>
      <c r="D3" s="31"/>
      <c r="E3" s="31"/>
      <c r="F3" s="31"/>
      <c r="G3" s="33"/>
      <c r="H3" s="33"/>
      <c r="I3" s="33"/>
      <c r="J3" s="33"/>
      <c r="L3" s="55"/>
    </row>
    <row r="4" spans="1:25">
      <c r="B4" s="60" t="s">
        <v>307</v>
      </c>
      <c r="C4" s="31"/>
      <c r="D4" s="31"/>
      <c r="E4" s="31"/>
      <c r="F4" s="31"/>
      <c r="G4" s="33"/>
      <c r="H4" s="33"/>
      <c r="I4" s="33"/>
      <c r="J4" s="33"/>
      <c r="L4" s="55"/>
    </row>
    <row r="5" spans="1:25">
      <c r="B5" s="60"/>
      <c r="C5" s="31"/>
      <c r="D5" s="31"/>
      <c r="E5" s="31"/>
      <c r="F5" s="31"/>
      <c r="G5" s="33"/>
      <c r="H5" s="33"/>
      <c r="I5" s="33"/>
      <c r="J5" s="33"/>
      <c r="L5" s="55"/>
    </row>
    <row r="6" spans="1:25" ht="14.25">
      <c r="B6" s="188" t="s">
        <v>0</v>
      </c>
      <c r="C6" s="188" t="s">
        <v>123</v>
      </c>
      <c r="D6" s="35" t="s">
        <v>178</v>
      </c>
      <c r="E6" s="35"/>
      <c r="F6" s="35"/>
      <c r="G6" s="35"/>
      <c r="H6" s="35"/>
      <c r="I6" s="35"/>
      <c r="J6" s="35"/>
      <c r="L6" s="35" t="s">
        <v>267</v>
      </c>
      <c r="M6" s="36"/>
      <c r="N6" s="35"/>
      <c r="O6" s="36"/>
      <c r="Q6" s="35" t="s">
        <v>268</v>
      </c>
      <c r="R6" s="36"/>
      <c r="S6" s="35"/>
      <c r="T6" s="36"/>
      <c r="V6" s="35" t="s">
        <v>367</v>
      </c>
      <c r="W6" s="35"/>
      <c r="X6" s="35"/>
      <c r="Y6" s="35"/>
    </row>
    <row r="7" spans="1:25">
      <c r="B7" s="188"/>
      <c r="C7" s="188"/>
      <c r="D7" s="29" t="s">
        <v>274</v>
      </c>
      <c r="E7" s="29" t="s">
        <v>273</v>
      </c>
      <c r="F7" s="29" t="s">
        <v>263</v>
      </c>
      <c r="G7" s="29" t="s">
        <v>264</v>
      </c>
      <c r="H7" s="29" t="s">
        <v>265</v>
      </c>
      <c r="I7" s="29" t="s">
        <v>266</v>
      </c>
      <c r="J7" s="29" t="s">
        <v>425</v>
      </c>
      <c r="L7" s="30" t="s">
        <v>269</v>
      </c>
      <c r="M7" s="30" t="s">
        <v>270</v>
      </c>
      <c r="N7" s="30" t="s">
        <v>271</v>
      </c>
      <c r="O7" s="30" t="s">
        <v>272</v>
      </c>
      <c r="Q7" s="30" t="s">
        <v>269</v>
      </c>
      <c r="R7" s="30" t="s">
        <v>270</v>
      </c>
      <c r="S7" s="30" t="s">
        <v>271</v>
      </c>
      <c r="T7" s="30" t="s">
        <v>272</v>
      </c>
      <c r="V7" s="30" t="s">
        <v>269</v>
      </c>
      <c r="W7" s="30" t="s">
        <v>270</v>
      </c>
      <c r="X7" s="30" t="s">
        <v>271</v>
      </c>
      <c r="Y7" s="30" t="s">
        <v>272</v>
      </c>
    </row>
    <row r="8" spans="1:25">
      <c r="A8" s="61"/>
      <c r="B8" s="62" t="s">
        <v>395</v>
      </c>
      <c r="C8" s="63" t="s">
        <v>396</v>
      </c>
      <c r="D8" s="64"/>
      <c r="E8" s="64"/>
      <c r="F8" s="64"/>
      <c r="G8" s="64"/>
      <c r="H8" s="64"/>
      <c r="I8" s="64"/>
      <c r="J8" s="64">
        <v>26223</v>
      </c>
      <c r="L8" s="64"/>
      <c r="M8" s="64"/>
      <c r="N8" s="64"/>
      <c r="O8" s="64"/>
      <c r="Q8" s="64"/>
      <c r="R8" s="64"/>
      <c r="S8" s="64"/>
      <c r="T8" s="64"/>
      <c r="V8" s="64"/>
      <c r="W8" s="64">
        <v>25635</v>
      </c>
      <c r="X8" s="64">
        <v>24740</v>
      </c>
      <c r="Y8" s="64">
        <v>26223</v>
      </c>
    </row>
    <row r="9" spans="1:25">
      <c r="A9" s="61"/>
      <c r="B9" s="62" t="s">
        <v>1</v>
      </c>
      <c r="C9" s="63" t="s">
        <v>124</v>
      </c>
      <c r="D9" s="64">
        <v>2915</v>
      </c>
      <c r="E9" s="64">
        <v>4539</v>
      </c>
      <c r="F9" s="64">
        <v>5973</v>
      </c>
      <c r="G9" s="64">
        <v>6993</v>
      </c>
      <c r="H9" s="64">
        <v>9442</v>
      </c>
      <c r="I9" s="64">
        <v>12323</v>
      </c>
      <c r="J9" s="64">
        <v>17596</v>
      </c>
      <c r="L9" s="64">
        <v>7347.7012299999997</v>
      </c>
      <c r="M9" s="64">
        <v>8066.6510999999991</v>
      </c>
      <c r="N9" s="64">
        <v>8577.0355999999992</v>
      </c>
      <c r="O9" s="64">
        <v>9442</v>
      </c>
      <c r="Q9" s="64">
        <v>10212</v>
      </c>
      <c r="R9" s="64">
        <v>10744.275930000002</v>
      </c>
      <c r="S9" s="64">
        <v>11541.477240000002</v>
      </c>
      <c r="T9" s="64">
        <v>12323</v>
      </c>
      <c r="V9" s="64">
        <v>13427</v>
      </c>
      <c r="W9" s="64">
        <v>14939</v>
      </c>
      <c r="X9" s="64">
        <v>16016</v>
      </c>
      <c r="Y9" s="64">
        <v>17596</v>
      </c>
    </row>
    <row r="10" spans="1:25">
      <c r="A10" s="61"/>
      <c r="B10" s="62" t="s">
        <v>2</v>
      </c>
      <c r="C10" s="63" t="s">
        <v>125</v>
      </c>
      <c r="D10" s="64">
        <v>1470</v>
      </c>
      <c r="E10" s="64">
        <v>1489</v>
      </c>
      <c r="F10" s="64">
        <v>17587</v>
      </c>
      <c r="G10" s="64">
        <v>4131</v>
      </c>
      <c r="H10" s="64">
        <v>13719</v>
      </c>
      <c r="I10" s="64">
        <v>16430</v>
      </c>
      <c r="J10" s="64">
        <v>9065</v>
      </c>
      <c r="L10" s="64">
        <v>4436.0109700000012</v>
      </c>
      <c r="M10" s="64">
        <v>4552.2769200000012</v>
      </c>
      <c r="N10" s="64">
        <v>12084.545179999999</v>
      </c>
      <c r="O10" s="64">
        <v>13719</v>
      </c>
      <c r="Q10" s="64">
        <v>6131</v>
      </c>
      <c r="R10" s="64">
        <v>6494.1522300000015</v>
      </c>
      <c r="S10" s="64">
        <v>14745.345970000002</v>
      </c>
      <c r="T10" s="64">
        <v>16430</v>
      </c>
      <c r="V10" s="64">
        <v>16440</v>
      </c>
      <c r="W10" s="64">
        <v>8065</v>
      </c>
      <c r="X10" s="64">
        <v>8496</v>
      </c>
      <c r="Y10" s="64">
        <v>9065</v>
      </c>
    </row>
    <row r="11" spans="1:25">
      <c r="A11" s="61"/>
      <c r="B11" s="62" t="s">
        <v>3</v>
      </c>
      <c r="C11" s="63" t="s">
        <v>126</v>
      </c>
      <c r="D11" s="64">
        <v>3999</v>
      </c>
      <c r="E11" s="64">
        <v>2674</v>
      </c>
      <c r="F11" s="64">
        <v>38299</v>
      </c>
      <c r="G11" s="64">
        <v>51569</v>
      </c>
      <c r="H11" s="64">
        <v>56227</v>
      </c>
      <c r="I11" s="64">
        <v>99520</v>
      </c>
      <c r="J11" s="64">
        <v>135453</v>
      </c>
      <c r="L11" s="64">
        <v>49992.798879999995</v>
      </c>
      <c r="M11" s="64">
        <v>49366.266409999997</v>
      </c>
      <c r="N11" s="64">
        <v>47667.691829999996</v>
      </c>
      <c r="O11" s="64">
        <v>56227</v>
      </c>
      <c r="Q11" s="64">
        <v>64573</v>
      </c>
      <c r="R11" s="64">
        <v>103551.54545000001</v>
      </c>
      <c r="S11" s="64">
        <v>101408.88523999999</v>
      </c>
      <c r="T11" s="64">
        <v>99520</v>
      </c>
      <c r="V11" s="64">
        <v>107357</v>
      </c>
      <c r="W11" s="64">
        <v>128290</v>
      </c>
      <c r="X11" s="64">
        <v>125731</v>
      </c>
      <c r="Y11" s="64">
        <v>135453</v>
      </c>
    </row>
    <row r="12" spans="1:25">
      <c r="A12" s="61"/>
      <c r="B12" s="62" t="s">
        <v>4</v>
      </c>
      <c r="C12" s="63" t="s">
        <v>136</v>
      </c>
      <c r="D12" s="64">
        <v>2948</v>
      </c>
      <c r="E12" s="64">
        <v>2948</v>
      </c>
      <c r="F12" s="64">
        <v>2948</v>
      </c>
      <c r="G12" s="64">
        <v>2948</v>
      </c>
      <c r="H12" s="64">
        <v>2948</v>
      </c>
      <c r="I12" s="64">
        <v>2948</v>
      </c>
      <c r="J12" s="64">
        <v>2948</v>
      </c>
      <c r="L12" s="64">
        <v>2948.31396</v>
      </c>
      <c r="M12" s="64">
        <v>2948.31396</v>
      </c>
      <c r="N12" s="64">
        <v>2948.31396</v>
      </c>
      <c r="O12" s="64">
        <v>2948</v>
      </c>
      <c r="Q12" s="64">
        <v>2948</v>
      </c>
      <c r="R12" s="64">
        <v>2948.31396</v>
      </c>
      <c r="S12" s="64">
        <v>2948.31396</v>
      </c>
      <c r="T12" s="64">
        <v>2948</v>
      </c>
      <c r="V12" s="64">
        <v>2948</v>
      </c>
      <c r="W12" s="64">
        <v>2948</v>
      </c>
      <c r="X12" s="64">
        <v>2948</v>
      </c>
      <c r="Y12" s="64">
        <v>2948</v>
      </c>
    </row>
    <row r="13" spans="1:25">
      <c r="A13" s="61"/>
      <c r="B13" s="62" t="s">
        <v>5</v>
      </c>
      <c r="C13" s="63" t="s">
        <v>128</v>
      </c>
      <c r="D13" s="64">
        <v>111</v>
      </c>
      <c r="E13" s="82">
        <v>0</v>
      </c>
      <c r="F13" s="64">
        <v>5148</v>
      </c>
      <c r="G13" s="64">
        <v>4164</v>
      </c>
      <c r="H13" s="64">
        <v>1261</v>
      </c>
      <c r="I13" s="64">
        <v>587</v>
      </c>
      <c r="J13" s="64">
        <v>113</v>
      </c>
      <c r="L13" s="64">
        <v>3867.9600568359369</v>
      </c>
      <c r="M13" s="64">
        <v>4415.83896</v>
      </c>
      <c r="N13" s="64">
        <v>4159.046775893682</v>
      </c>
      <c r="O13" s="64">
        <v>1261</v>
      </c>
      <c r="Q13" s="64">
        <v>1021</v>
      </c>
      <c r="R13" s="64">
        <v>818.03331999999978</v>
      </c>
      <c r="S13" s="64">
        <v>729.33852999999999</v>
      </c>
      <c r="T13" s="64">
        <v>587</v>
      </c>
      <c r="V13" s="64">
        <v>340</v>
      </c>
      <c r="W13" s="64">
        <v>362</v>
      </c>
      <c r="X13" s="64">
        <v>249</v>
      </c>
      <c r="Y13" s="64">
        <v>113</v>
      </c>
    </row>
    <row r="14" spans="1:25">
      <c r="A14" s="61"/>
      <c r="B14" s="62" t="s">
        <v>242</v>
      </c>
      <c r="C14" s="63" t="s">
        <v>248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64">
        <v>272</v>
      </c>
      <c r="J14" s="64">
        <v>0</v>
      </c>
      <c r="L14" s="82">
        <v>0</v>
      </c>
      <c r="M14" s="82">
        <v>0</v>
      </c>
      <c r="N14" s="82">
        <v>0</v>
      </c>
      <c r="O14" s="82">
        <v>0</v>
      </c>
      <c r="Q14" s="82">
        <v>0</v>
      </c>
      <c r="R14" s="64">
        <v>515.78022999999996</v>
      </c>
      <c r="S14" s="64">
        <v>379.69587000000001</v>
      </c>
      <c r="T14" s="64">
        <v>272</v>
      </c>
      <c r="V14" s="82">
        <v>169</v>
      </c>
      <c r="W14" s="82">
        <v>155</v>
      </c>
      <c r="X14" s="82">
        <v>24</v>
      </c>
      <c r="Y14" s="64">
        <v>0</v>
      </c>
    </row>
    <row r="15" spans="1:25" ht="12.75" thickBot="1">
      <c r="A15" s="61"/>
      <c r="B15" s="62" t="s">
        <v>6</v>
      </c>
      <c r="C15" s="63" t="s">
        <v>127</v>
      </c>
      <c r="D15" s="82">
        <v>0</v>
      </c>
      <c r="E15" s="82">
        <v>0</v>
      </c>
      <c r="F15" s="65">
        <v>10696</v>
      </c>
      <c r="G15" s="65">
        <v>8836</v>
      </c>
      <c r="H15" s="65">
        <v>12991</v>
      </c>
      <c r="I15" s="65">
        <v>16895</v>
      </c>
      <c r="J15" s="65">
        <v>15814</v>
      </c>
      <c r="L15" s="65">
        <v>8538.9576099999995</v>
      </c>
      <c r="M15" s="65">
        <v>9086.5178699999997</v>
      </c>
      <c r="N15" s="65">
        <v>10144.209439999999</v>
      </c>
      <c r="O15" s="65">
        <v>12991</v>
      </c>
      <c r="Q15" s="65">
        <v>11238</v>
      </c>
      <c r="R15" s="65">
        <v>12839.019980000001</v>
      </c>
      <c r="S15" s="65">
        <v>14373.93036</v>
      </c>
      <c r="T15" s="65">
        <v>16895</v>
      </c>
      <c r="V15" s="65">
        <v>15437</v>
      </c>
      <c r="W15" s="65">
        <v>14511</v>
      </c>
      <c r="X15" s="65">
        <v>16920</v>
      </c>
      <c r="Y15" s="65">
        <v>15814</v>
      </c>
    </row>
    <row r="16" spans="1:25" ht="12.75" thickTop="1">
      <c r="B16" s="66" t="s">
        <v>7</v>
      </c>
      <c r="C16" s="67" t="s">
        <v>142</v>
      </c>
      <c r="D16" s="68">
        <v>11444</v>
      </c>
      <c r="E16" s="68">
        <v>11651</v>
      </c>
      <c r="F16" s="68">
        <v>80652</v>
      </c>
      <c r="G16" s="68">
        <v>78641</v>
      </c>
      <c r="H16" s="68">
        <v>96588</v>
      </c>
      <c r="I16" s="68">
        <v>148975</v>
      </c>
      <c r="J16" s="68">
        <v>207212</v>
      </c>
      <c r="L16" s="68">
        <v>77131.742706835925</v>
      </c>
      <c r="M16" s="68">
        <v>78435.865219999992</v>
      </c>
      <c r="N16" s="68">
        <v>85580.842785893678</v>
      </c>
      <c r="O16" s="68">
        <v>96588</v>
      </c>
      <c r="Q16" s="68">
        <v>96123</v>
      </c>
      <c r="R16" s="68">
        <v>137911.12110000002</v>
      </c>
      <c r="S16" s="68">
        <v>146126.98716999998</v>
      </c>
      <c r="T16" s="68">
        <v>148975</v>
      </c>
      <c r="V16" s="68">
        <v>156118</v>
      </c>
      <c r="W16" s="68">
        <v>194905</v>
      </c>
      <c r="X16" s="68">
        <v>195124</v>
      </c>
      <c r="Y16" s="68">
        <v>207212</v>
      </c>
    </row>
    <row r="17" spans="1:25" ht="4.1500000000000004" customHeight="1">
      <c r="B17" s="69"/>
      <c r="C17" s="69"/>
      <c r="D17" s="70"/>
      <c r="E17" s="70"/>
      <c r="F17" s="70"/>
      <c r="G17" s="70"/>
      <c r="H17" s="70"/>
      <c r="I17" s="70"/>
      <c r="J17" s="70"/>
      <c r="L17" s="48"/>
    </row>
    <row r="18" spans="1:25">
      <c r="A18" s="61"/>
      <c r="B18" s="62" t="s">
        <v>9</v>
      </c>
      <c r="C18" s="63" t="s">
        <v>135</v>
      </c>
      <c r="D18" s="64">
        <v>53672</v>
      </c>
      <c r="E18" s="64">
        <v>69074</v>
      </c>
      <c r="F18" s="64">
        <v>88808</v>
      </c>
      <c r="G18" s="64">
        <v>111211</v>
      </c>
      <c r="H18" s="64">
        <v>238111</v>
      </c>
      <c r="I18" s="64">
        <v>322470</v>
      </c>
      <c r="J18" s="64">
        <v>396660</v>
      </c>
      <c r="L18" s="64">
        <v>165784.99333000003</v>
      </c>
      <c r="M18" s="64">
        <v>190172.82667000001</v>
      </c>
      <c r="N18" s="64">
        <v>249073.24242000002</v>
      </c>
      <c r="O18" s="64">
        <v>238111</v>
      </c>
      <c r="Q18" s="64">
        <v>283064</v>
      </c>
      <c r="R18" s="64">
        <v>290562.46587999997</v>
      </c>
      <c r="S18" s="64">
        <v>339742.15452000004</v>
      </c>
      <c r="T18" s="64">
        <v>322470</v>
      </c>
      <c r="V18" s="64">
        <v>349017</v>
      </c>
      <c r="W18" s="64">
        <v>382774</v>
      </c>
      <c r="X18" s="64">
        <v>460345</v>
      </c>
      <c r="Y18" s="64">
        <v>396660</v>
      </c>
    </row>
    <row r="19" spans="1:25" ht="24">
      <c r="A19" s="61"/>
      <c r="B19" s="62" t="s">
        <v>10</v>
      </c>
      <c r="C19" s="63" t="s">
        <v>134</v>
      </c>
      <c r="D19" s="65">
        <v>13510</v>
      </c>
      <c r="E19" s="65">
        <v>21478</v>
      </c>
      <c r="F19" s="65">
        <v>24239</v>
      </c>
      <c r="G19" s="65">
        <v>28485</v>
      </c>
      <c r="H19" s="65">
        <v>44428</v>
      </c>
      <c r="I19" s="65">
        <v>49856</v>
      </c>
      <c r="J19" s="65">
        <v>75452</v>
      </c>
      <c r="L19" s="65">
        <v>37384.546566796635</v>
      </c>
      <c r="M19" s="65">
        <v>45468.814559999992</v>
      </c>
      <c r="N19" s="65">
        <v>36757.802894106317</v>
      </c>
      <c r="O19" s="65">
        <v>44428</v>
      </c>
      <c r="Q19" s="65">
        <v>46346</v>
      </c>
      <c r="R19" s="65">
        <v>39813.374760000006</v>
      </c>
      <c r="S19" s="65">
        <v>45714.194179999999</v>
      </c>
      <c r="T19" s="65">
        <v>49856</v>
      </c>
      <c r="V19" s="65">
        <v>52538</v>
      </c>
      <c r="W19" s="65">
        <v>61030</v>
      </c>
      <c r="X19" s="65">
        <v>71459</v>
      </c>
      <c r="Y19" s="65">
        <v>75452</v>
      </c>
    </row>
    <row r="20" spans="1:25">
      <c r="A20" s="61"/>
      <c r="B20" s="62" t="s">
        <v>303</v>
      </c>
      <c r="C20" s="63" t="s">
        <v>313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441</v>
      </c>
      <c r="L20" s="82">
        <v>0</v>
      </c>
      <c r="M20" s="82">
        <v>0</v>
      </c>
      <c r="N20" s="82">
        <v>0</v>
      </c>
      <c r="O20" s="82">
        <v>0</v>
      </c>
      <c r="Q20" s="65">
        <v>151</v>
      </c>
      <c r="R20" s="82">
        <v>0</v>
      </c>
      <c r="S20" s="82">
        <v>0</v>
      </c>
      <c r="T20" s="82">
        <v>0</v>
      </c>
      <c r="V20" s="65">
        <v>0</v>
      </c>
      <c r="W20" s="65">
        <v>275</v>
      </c>
      <c r="X20" s="65">
        <v>344</v>
      </c>
      <c r="Y20" s="65">
        <v>441</v>
      </c>
    </row>
    <row r="21" spans="1:25">
      <c r="A21" s="61"/>
      <c r="B21" s="62" t="s">
        <v>259</v>
      </c>
      <c r="C21" s="63" t="s">
        <v>260</v>
      </c>
      <c r="D21" s="65">
        <v>205</v>
      </c>
      <c r="E21" s="65">
        <v>212</v>
      </c>
      <c r="F21" s="65">
        <v>220</v>
      </c>
      <c r="G21" s="82">
        <v>0</v>
      </c>
      <c r="H21" s="82">
        <v>0</v>
      </c>
      <c r="I21" s="65">
        <v>5085</v>
      </c>
      <c r="J21" s="65">
        <v>25</v>
      </c>
      <c r="L21" s="82">
        <v>0</v>
      </c>
      <c r="M21" s="82">
        <v>0</v>
      </c>
      <c r="N21" s="82">
        <v>0</v>
      </c>
      <c r="O21" s="82">
        <v>0</v>
      </c>
      <c r="Q21" s="82">
        <v>0</v>
      </c>
      <c r="R21" s="82">
        <v>0</v>
      </c>
      <c r="S21" s="82">
        <v>0</v>
      </c>
      <c r="T21" s="65">
        <v>5085</v>
      </c>
      <c r="V21" s="82">
        <v>8389</v>
      </c>
      <c r="W21" s="82">
        <v>0</v>
      </c>
      <c r="X21" s="82">
        <v>0</v>
      </c>
      <c r="Y21" s="82">
        <v>25</v>
      </c>
    </row>
    <row r="22" spans="1:25">
      <c r="A22" s="61"/>
      <c r="B22" s="62" t="s">
        <v>11</v>
      </c>
      <c r="C22" s="63" t="s">
        <v>132</v>
      </c>
      <c r="D22" s="65">
        <v>1000</v>
      </c>
      <c r="E22" s="65">
        <v>1000</v>
      </c>
      <c r="F22" s="65">
        <v>1000</v>
      </c>
      <c r="G22" s="65">
        <v>1000</v>
      </c>
      <c r="H22" s="65">
        <v>1000</v>
      </c>
      <c r="I22" s="65">
        <v>1000</v>
      </c>
      <c r="J22" s="65">
        <v>1000</v>
      </c>
      <c r="L22" s="65">
        <v>1000</v>
      </c>
      <c r="M22" s="82">
        <v>0</v>
      </c>
      <c r="N22" s="82">
        <v>0</v>
      </c>
      <c r="O22" s="65">
        <v>1000</v>
      </c>
      <c r="Q22" s="65">
        <v>1000</v>
      </c>
      <c r="R22" s="65">
        <v>1000</v>
      </c>
      <c r="S22" s="65">
        <v>1000</v>
      </c>
      <c r="T22" s="65">
        <v>1000</v>
      </c>
      <c r="V22" s="65">
        <v>1000</v>
      </c>
      <c r="W22" s="65">
        <v>1000</v>
      </c>
      <c r="X22" s="65">
        <v>1000</v>
      </c>
      <c r="Y22" s="65">
        <v>1000</v>
      </c>
    </row>
    <row r="23" spans="1:25">
      <c r="A23" s="61"/>
      <c r="B23" s="62" t="s">
        <v>12</v>
      </c>
      <c r="C23" s="63" t="s">
        <v>133</v>
      </c>
      <c r="D23" s="65">
        <v>114</v>
      </c>
      <c r="E23" s="65">
        <v>112</v>
      </c>
      <c r="F23" s="65">
        <v>125</v>
      </c>
      <c r="G23" s="65">
        <v>565</v>
      </c>
      <c r="H23" s="65">
        <v>1002</v>
      </c>
      <c r="I23" s="65">
        <v>1839</v>
      </c>
      <c r="J23" s="65">
        <v>2438</v>
      </c>
      <c r="L23" s="65">
        <v>800.44563000000005</v>
      </c>
      <c r="M23" s="65">
        <v>441.49351000000001</v>
      </c>
      <c r="N23" s="65">
        <v>338.70132000000001</v>
      </c>
      <c r="O23" s="65">
        <v>1002</v>
      </c>
      <c r="Q23" s="65">
        <v>1294</v>
      </c>
      <c r="R23" s="65">
        <v>2250.8515700000003</v>
      </c>
      <c r="S23" s="65">
        <v>2650.8228899999999</v>
      </c>
      <c r="T23" s="65">
        <v>1839</v>
      </c>
      <c r="V23" s="65">
        <v>2419</v>
      </c>
      <c r="W23" s="65">
        <v>2566</v>
      </c>
      <c r="X23" s="65">
        <v>2894</v>
      </c>
      <c r="Y23" s="65">
        <v>2438</v>
      </c>
    </row>
    <row r="24" spans="1:25" ht="12.75" thickBot="1">
      <c r="A24" s="61"/>
      <c r="B24" s="71" t="s">
        <v>13</v>
      </c>
      <c r="C24" s="72" t="s">
        <v>129</v>
      </c>
      <c r="D24" s="73">
        <v>5023</v>
      </c>
      <c r="E24" s="73">
        <v>7534</v>
      </c>
      <c r="F24" s="73">
        <v>12213</v>
      </c>
      <c r="G24" s="73">
        <v>22621</v>
      </c>
      <c r="H24" s="73">
        <v>23008</v>
      </c>
      <c r="I24" s="73">
        <v>48731</v>
      </c>
      <c r="J24" s="73">
        <v>87743</v>
      </c>
      <c r="L24" s="73">
        <v>9955.5856100000001</v>
      </c>
      <c r="M24" s="73">
        <v>6267.6582700000008</v>
      </c>
      <c r="N24" s="73">
        <v>9694.7270000000008</v>
      </c>
      <c r="O24" s="73">
        <v>23008</v>
      </c>
      <c r="Q24" s="73">
        <v>10861</v>
      </c>
      <c r="R24" s="73">
        <v>26953.709759999998</v>
      </c>
      <c r="S24" s="73">
        <v>24647.936870000001</v>
      </c>
      <c r="T24" s="73">
        <v>48731</v>
      </c>
      <c r="V24" s="73">
        <v>39288</v>
      </c>
      <c r="W24" s="73">
        <v>46656</v>
      </c>
      <c r="X24" s="73">
        <v>19688</v>
      </c>
      <c r="Y24" s="73">
        <v>87743</v>
      </c>
    </row>
    <row r="25" spans="1:25" ht="12.75" thickTop="1">
      <c r="B25" s="66" t="s">
        <v>8</v>
      </c>
      <c r="C25" s="67" t="s">
        <v>141</v>
      </c>
      <c r="D25" s="68">
        <v>73523</v>
      </c>
      <c r="E25" s="68">
        <v>99410</v>
      </c>
      <c r="F25" s="68">
        <v>126605</v>
      </c>
      <c r="G25" s="68">
        <v>163882</v>
      </c>
      <c r="H25" s="68">
        <v>307549</v>
      </c>
      <c r="I25" s="68">
        <v>428981</v>
      </c>
      <c r="J25" s="68">
        <v>563759</v>
      </c>
      <c r="L25" s="68">
        <v>214925.57113679667</v>
      </c>
      <c r="M25" s="68">
        <v>242350.79301000002</v>
      </c>
      <c r="N25" s="68">
        <v>295864.47363410634</v>
      </c>
      <c r="O25" s="68">
        <v>307549</v>
      </c>
      <c r="Q25" s="68">
        <v>342716</v>
      </c>
      <c r="R25" s="68">
        <v>360580.40196999995</v>
      </c>
      <c r="S25" s="68">
        <v>413755.10846000002</v>
      </c>
      <c r="T25" s="68">
        <v>428981</v>
      </c>
      <c r="V25" s="68">
        <v>452651</v>
      </c>
      <c r="W25" s="68">
        <v>494301</v>
      </c>
      <c r="X25" s="68">
        <v>555730</v>
      </c>
      <c r="Y25" s="68">
        <v>563759</v>
      </c>
    </row>
    <row r="26" spans="1:25" ht="7.15" customHeight="1">
      <c r="B26" s="74"/>
      <c r="C26" s="75"/>
      <c r="D26" s="70"/>
      <c r="E26" s="70"/>
      <c r="F26" s="70"/>
      <c r="G26" s="70"/>
      <c r="H26" s="43"/>
      <c r="I26" s="43"/>
      <c r="J26" s="43"/>
      <c r="L26" s="48"/>
    </row>
    <row r="27" spans="1:25">
      <c r="B27" s="76" t="s">
        <v>14</v>
      </c>
      <c r="C27" s="77" t="s">
        <v>130</v>
      </c>
      <c r="D27" s="45">
        <v>84967</v>
      </c>
      <c r="E27" s="45">
        <v>111061</v>
      </c>
      <c r="F27" s="45">
        <v>207257</v>
      </c>
      <c r="G27" s="45">
        <v>242523</v>
      </c>
      <c r="H27" s="45">
        <v>404137</v>
      </c>
      <c r="I27" s="45">
        <v>577956</v>
      </c>
      <c r="J27" s="45">
        <v>770971</v>
      </c>
      <c r="L27" s="45">
        <v>292057.31384363258</v>
      </c>
      <c r="M27" s="45">
        <v>320786.65823</v>
      </c>
      <c r="N27" s="45">
        <v>381445.31642000005</v>
      </c>
      <c r="O27" s="45">
        <v>404137</v>
      </c>
      <c r="Q27" s="45">
        <v>438839</v>
      </c>
      <c r="R27" s="45">
        <v>498491.52307</v>
      </c>
      <c r="S27" s="45">
        <v>559882.09563</v>
      </c>
      <c r="T27" s="45">
        <v>577956</v>
      </c>
      <c r="V27" s="45">
        <v>608769</v>
      </c>
      <c r="W27" s="45">
        <v>689206</v>
      </c>
      <c r="X27" s="45">
        <v>750854</v>
      </c>
      <c r="Y27" s="45">
        <v>770971</v>
      </c>
    </row>
    <row r="28" spans="1:25">
      <c r="B28" s="78"/>
      <c r="C28" s="78"/>
      <c r="D28" s="78"/>
      <c r="E28" s="78"/>
      <c r="F28" s="78"/>
      <c r="G28" s="79"/>
      <c r="I28" s="80"/>
      <c r="J28" s="80"/>
    </row>
    <row r="29" spans="1:25">
      <c r="B29" s="33"/>
      <c r="C29" s="33"/>
      <c r="D29" s="33"/>
      <c r="E29" s="33"/>
      <c r="F29" s="33"/>
      <c r="G29" s="81"/>
      <c r="I29" s="33"/>
      <c r="J29" s="33"/>
    </row>
    <row r="31" spans="1:25" ht="20.25" customHeight="1">
      <c r="B31" s="31" t="s">
        <v>306</v>
      </c>
      <c r="C31" s="31"/>
      <c r="D31" s="31"/>
      <c r="E31" s="31"/>
      <c r="F31" s="31"/>
      <c r="G31" s="33"/>
      <c r="H31" s="33"/>
      <c r="I31" s="33"/>
      <c r="J31" s="33"/>
      <c r="L31" s="55"/>
    </row>
    <row r="32" spans="1:25">
      <c r="B32" s="60" t="s">
        <v>307</v>
      </c>
      <c r="C32" s="31"/>
      <c r="D32" s="31"/>
      <c r="E32" s="31"/>
      <c r="F32" s="31"/>
      <c r="G32" s="33"/>
      <c r="H32" s="33"/>
      <c r="I32" s="33"/>
      <c r="J32" s="33"/>
      <c r="L32" s="55"/>
    </row>
    <row r="33" spans="1:25">
      <c r="B33" s="60"/>
      <c r="C33" s="31"/>
      <c r="D33" s="31"/>
      <c r="E33" s="31"/>
      <c r="F33" s="31"/>
      <c r="G33" s="33"/>
      <c r="H33" s="33"/>
      <c r="I33" s="33"/>
      <c r="J33" s="33"/>
      <c r="L33" s="55"/>
    </row>
    <row r="34" spans="1:25" ht="14.25">
      <c r="B34" s="188" t="s">
        <v>15</v>
      </c>
      <c r="C34" s="188" t="s">
        <v>131</v>
      </c>
      <c r="D34" s="35" t="s">
        <v>178</v>
      </c>
      <c r="E34" s="35"/>
      <c r="F34" s="35"/>
      <c r="G34" s="35"/>
      <c r="H34" s="35"/>
      <c r="I34" s="35"/>
      <c r="J34" s="35"/>
      <c r="L34" s="35" t="s">
        <v>267</v>
      </c>
      <c r="M34" s="36"/>
      <c r="N34" s="35"/>
      <c r="O34" s="36"/>
      <c r="Q34" s="35" t="s">
        <v>268</v>
      </c>
      <c r="R34" s="36"/>
      <c r="S34" s="35"/>
      <c r="T34" s="36"/>
      <c r="V34" s="35" t="str">
        <f>V6</f>
        <v>FY 23</v>
      </c>
      <c r="W34" s="35"/>
      <c r="X34" s="35"/>
      <c r="Y34" s="35"/>
    </row>
    <row r="35" spans="1:25">
      <c r="B35" s="188"/>
      <c r="C35" s="188"/>
      <c r="D35" s="29" t="s">
        <v>274</v>
      </c>
      <c r="E35" s="29" t="s">
        <v>273</v>
      </c>
      <c r="F35" s="29" t="s">
        <v>263</v>
      </c>
      <c r="G35" s="29" t="s">
        <v>264</v>
      </c>
      <c r="H35" s="29" t="s">
        <v>265</v>
      </c>
      <c r="I35" s="29" t="s">
        <v>266</v>
      </c>
      <c r="J35" s="29" t="s">
        <v>425</v>
      </c>
      <c r="L35" s="30" t="s">
        <v>269</v>
      </c>
      <c r="M35" s="30" t="s">
        <v>270</v>
      </c>
      <c r="N35" s="30" t="s">
        <v>271</v>
      </c>
      <c r="O35" s="30" t="s">
        <v>272</v>
      </c>
      <c r="Q35" s="30" t="s">
        <v>269</v>
      </c>
      <c r="R35" s="30" t="s">
        <v>270</v>
      </c>
      <c r="S35" s="30" t="s">
        <v>271</v>
      </c>
      <c r="T35" s="30" t="s">
        <v>272</v>
      </c>
      <c r="V35" s="30" t="str">
        <f>V7</f>
        <v>Q1</v>
      </c>
      <c r="W35" s="30" t="s">
        <v>270</v>
      </c>
      <c r="X35" s="30" t="s">
        <v>271</v>
      </c>
      <c r="Y35" s="29" t="s">
        <v>272</v>
      </c>
    </row>
    <row r="36" spans="1:25">
      <c r="A36" s="61"/>
      <c r="B36" s="62" t="s">
        <v>17</v>
      </c>
      <c r="C36" s="63" t="s">
        <v>144</v>
      </c>
      <c r="D36" s="65">
        <v>667</v>
      </c>
      <c r="E36" s="65">
        <v>734</v>
      </c>
      <c r="F36" s="65">
        <v>734</v>
      </c>
      <c r="G36" s="65">
        <v>767</v>
      </c>
      <c r="H36" s="65">
        <v>867</v>
      </c>
      <c r="I36" s="65">
        <v>875</v>
      </c>
      <c r="J36" s="65">
        <v>949</v>
      </c>
      <c r="L36" s="65">
        <v>859.5</v>
      </c>
      <c r="M36" s="65">
        <v>859.5</v>
      </c>
      <c r="N36" s="65">
        <v>859.5</v>
      </c>
      <c r="O36" s="65">
        <v>867</v>
      </c>
      <c r="Q36" s="65">
        <v>867</v>
      </c>
      <c r="R36" s="65">
        <v>867.24525000000006</v>
      </c>
      <c r="S36" s="65">
        <v>867.24525000000006</v>
      </c>
      <c r="T36" s="65">
        <v>875</v>
      </c>
      <c r="V36" s="65">
        <v>875</v>
      </c>
      <c r="W36" s="65">
        <v>892</v>
      </c>
      <c r="X36" s="65">
        <v>899</v>
      </c>
      <c r="Y36" s="65">
        <v>949</v>
      </c>
    </row>
    <row r="37" spans="1:25" ht="24">
      <c r="A37" s="61"/>
      <c r="B37" s="62" t="s">
        <v>19</v>
      </c>
      <c r="C37" s="63" t="s">
        <v>189</v>
      </c>
      <c r="D37" s="65">
        <v>83562</v>
      </c>
      <c r="E37" s="65">
        <v>99518</v>
      </c>
      <c r="F37" s="65">
        <v>107781</v>
      </c>
      <c r="G37" s="65">
        <v>107781</v>
      </c>
      <c r="H37" s="65">
        <v>152115</v>
      </c>
      <c r="I37" s="65">
        <v>152115</v>
      </c>
      <c r="J37" s="65">
        <v>192541</v>
      </c>
      <c r="L37" s="65">
        <v>152129.91617999997</v>
      </c>
      <c r="M37" s="65">
        <v>152115.35827</v>
      </c>
      <c r="N37" s="65">
        <v>152115.35828000004</v>
      </c>
      <c r="O37" s="65">
        <v>152115</v>
      </c>
      <c r="Q37" s="65">
        <v>152115</v>
      </c>
      <c r="R37" s="65">
        <v>152115.35828000004</v>
      </c>
      <c r="S37" s="65">
        <v>152115.35828000004</v>
      </c>
      <c r="T37" s="65">
        <v>152115</v>
      </c>
      <c r="V37" s="65">
        <v>152115</v>
      </c>
      <c r="W37" s="65">
        <v>163998</v>
      </c>
      <c r="X37" s="65">
        <v>163998</v>
      </c>
      <c r="Y37" s="65">
        <v>192541</v>
      </c>
    </row>
    <row r="38" spans="1:25">
      <c r="A38" s="61"/>
      <c r="B38" s="62" t="s">
        <v>20</v>
      </c>
      <c r="C38" s="63" t="s">
        <v>190</v>
      </c>
      <c r="D38" s="82">
        <v>0</v>
      </c>
      <c r="E38" s="82">
        <v>0</v>
      </c>
      <c r="F38" s="82">
        <v>0</v>
      </c>
      <c r="G38" s="64">
        <v>1847</v>
      </c>
      <c r="H38" s="65">
        <v>7038</v>
      </c>
      <c r="I38" s="65">
        <v>11129</v>
      </c>
      <c r="J38" s="65">
        <v>12613</v>
      </c>
      <c r="L38" s="65">
        <v>2954.8543199999999</v>
      </c>
      <c r="M38" s="65">
        <v>4733.9825599999995</v>
      </c>
      <c r="N38" s="65">
        <v>6223.78557</v>
      </c>
      <c r="O38" s="65">
        <v>7038</v>
      </c>
      <c r="Q38" s="65">
        <v>7835</v>
      </c>
      <c r="R38" s="65">
        <v>9383.1970799999999</v>
      </c>
      <c r="S38" s="65">
        <v>10561.00915</v>
      </c>
      <c r="T38" s="65">
        <v>11129</v>
      </c>
      <c r="V38" s="65">
        <v>11619</v>
      </c>
      <c r="W38" s="65">
        <v>12406</v>
      </c>
      <c r="X38" s="65">
        <v>12854</v>
      </c>
      <c r="Y38" s="65">
        <v>12613</v>
      </c>
    </row>
    <row r="39" spans="1:25">
      <c r="A39" s="61"/>
      <c r="B39" s="62" t="s">
        <v>21</v>
      </c>
      <c r="C39" s="63" t="s">
        <v>145</v>
      </c>
      <c r="D39" s="82">
        <v>0</v>
      </c>
      <c r="E39" s="82">
        <v>0</v>
      </c>
      <c r="F39" s="82">
        <v>0</v>
      </c>
      <c r="G39" s="82">
        <v>0</v>
      </c>
      <c r="H39" s="65">
        <v>683</v>
      </c>
      <c r="I39" s="65">
        <v>2514</v>
      </c>
      <c r="J39" s="65">
        <v>7239</v>
      </c>
      <c r="L39" s="82">
        <v>0</v>
      </c>
      <c r="M39" s="65">
        <v>683.33199999999999</v>
      </c>
      <c r="N39" s="65">
        <v>683.33192000000008</v>
      </c>
      <c r="O39" s="65">
        <v>683</v>
      </c>
      <c r="Q39" s="65">
        <v>683</v>
      </c>
      <c r="R39" s="65">
        <v>2514.0963900000002</v>
      </c>
      <c r="S39" s="65">
        <v>2514.0963900000002</v>
      </c>
      <c r="T39" s="65">
        <v>2514</v>
      </c>
      <c r="V39" s="65">
        <v>2514</v>
      </c>
      <c r="W39" s="65">
        <v>6391</v>
      </c>
      <c r="X39" s="65">
        <v>5542</v>
      </c>
      <c r="Y39" s="65">
        <v>7239</v>
      </c>
    </row>
    <row r="40" spans="1:25">
      <c r="A40" s="61"/>
      <c r="B40" s="62" t="s">
        <v>22</v>
      </c>
      <c r="C40" s="63" t="s">
        <v>191</v>
      </c>
      <c r="D40" s="82">
        <v>-56899</v>
      </c>
      <c r="E40" s="82">
        <v>-65179</v>
      </c>
      <c r="F40" s="82">
        <v>-54305</v>
      </c>
      <c r="G40" s="82">
        <v>-45763</v>
      </c>
      <c r="H40" s="82">
        <v>-23561</v>
      </c>
      <c r="I40" s="82">
        <v>481</v>
      </c>
      <c r="J40" s="82">
        <v>20206</v>
      </c>
      <c r="L40" s="82">
        <v>-42724.51402000001</v>
      </c>
      <c r="M40" s="82">
        <v>-37689.926659999997</v>
      </c>
      <c r="N40" s="82">
        <v>-34589.141659999921</v>
      </c>
      <c r="O40" s="82">
        <v>-23561</v>
      </c>
      <c r="Q40" s="82">
        <v>-26906</v>
      </c>
      <c r="R40" s="82">
        <v>-21529.361150000004</v>
      </c>
      <c r="S40" s="82">
        <v>-20093.315560000101</v>
      </c>
      <c r="T40" s="82">
        <v>481</v>
      </c>
      <c r="V40" s="82">
        <v>3913</v>
      </c>
      <c r="W40" s="82">
        <v>14863</v>
      </c>
      <c r="X40" s="82">
        <v>6606</v>
      </c>
      <c r="Y40" s="82">
        <v>20206</v>
      </c>
    </row>
    <row r="41" spans="1:25">
      <c r="A41" s="61"/>
      <c r="B41" s="62" t="s">
        <v>23</v>
      </c>
      <c r="C41" s="63" t="s">
        <v>192</v>
      </c>
      <c r="D41" s="82">
        <v>-48023</v>
      </c>
      <c r="E41" s="82">
        <v>-56899</v>
      </c>
      <c r="F41" s="82">
        <v>-65179</v>
      </c>
      <c r="G41" s="82">
        <v>-54305</v>
      </c>
      <c r="H41" s="82">
        <v>-46446</v>
      </c>
      <c r="I41" s="82">
        <v>-25392</v>
      </c>
      <c r="J41" s="82">
        <v>0</v>
      </c>
      <c r="L41" s="82">
        <v>-45763.390340000005</v>
      </c>
      <c r="M41" s="82">
        <v>-46446.722260000002</v>
      </c>
      <c r="N41" s="82">
        <v>-46446.722260000002</v>
      </c>
      <c r="O41" s="82">
        <v>-46446</v>
      </c>
      <c r="Q41" s="82">
        <v>-23561</v>
      </c>
      <c r="R41" s="82">
        <v>-25392.930869999997</v>
      </c>
      <c r="S41" s="82">
        <v>-25392.930869999997</v>
      </c>
      <c r="T41" s="82">
        <v>-25392</v>
      </c>
      <c r="V41" s="82">
        <v>481</v>
      </c>
      <c r="W41" s="82">
        <v>0</v>
      </c>
      <c r="X41" s="82">
        <v>0</v>
      </c>
      <c r="Y41" s="82">
        <v>0</v>
      </c>
    </row>
    <row r="42" spans="1:25" ht="12.75" thickBot="1">
      <c r="A42" s="61"/>
      <c r="B42" s="83" t="s">
        <v>24</v>
      </c>
      <c r="C42" s="63" t="s">
        <v>193</v>
      </c>
      <c r="D42" s="82">
        <v>-8876</v>
      </c>
      <c r="E42" s="82">
        <v>-8280</v>
      </c>
      <c r="F42" s="65">
        <v>10874</v>
      </c>
      <c r="G42" s="65">
        <v>8542</v>
      </c>
      <c r="H42" s="65">
        <v>22885</v>
      </c>
      <c r="I42" s="82">
        <v>25873</v>
      </c>
      <c r="J42" s="82">
        <v>20206</v>
      </c>
      <c r="L42" s="82">
        <v>3038.8763199999976</v>
      </c>
      <c r="M42" s="82">
        <v>8756.7956000000049</v>
      </c>
      <c r="N42" s="82">
        <v>11857.580600000087</v>
      </c>
      <c r="O42" s="82">
        <v>22885</v>
      </c>
      <c r="Q42" s="82">
        <v>-3345</v>
      </c>
      <c r="R42" s="82">
        <v>3863.5697199999922</v>
      </c>
      <c r="S42" s="82">
        <v>5299.6153099999001</v>
      </c>
      <c r="T42" s="82">
        <v>25873</v>
      </c>
      <c r="V42" s="82">
        <v>3432</v>
      </c>
      <c r="W42" s="82">
        <v>14863</v>
      </c>
      <c r="X42" s="82">
        <v>6606</v>
      </c>
      <c r="Y42" s="82">
        <v>20206</v>
      </c>
    </row>
    <row r="43" spans="1:25" ht="12.75" thickTop="1">
      <c r="B43" s="66" t="s">
        <v>16</v>
      </c>
      <c r="C43" s="67" t="s">
        <v>138</v>
      </c>
      <c r="D43" s="68">
        <v>27331</v>
      </c>
      <c r="E43" s="68">
        <v>35072</v>
      </c>
      <c r="F43" s="68">
        <v>54244</v>
      </c>
      <c r="G43" s="68">
        <v>64632</v>
      </c>
      <c r="H43" s="68">
        <v>137142</v>
      </c>
      <c r="I43" s="68">
        <v>167114</v>
      </c>
      <c r="J43" s="68">
        <v>233548</v>
      </c>
      <c r="L43" s="68">
        <v>113219.75647999998</v>
      </c>
      <c r="M43" s="68">
        <v>120702.24617</v>
      </c>
      <c r="N43" s="68">
        <v>125292.83411000013</v>
      </c>
      <c r="O43" s="68">
        <v>137142</v>
      </c>
      <c r="Q43" s="68">
        <v>134594</v>
      </c>
      <c r="R43" s="68">
        <v>143350.53585000004</v>
      </c>
      <c r="S43" s="68">
        <v>145964.39350999994</v>
      </c>
      <c r="T43" s="68">
        <v>167114</v>
      </c>
      <c r="V43" s="68">
        <v>171036</v>
      </c>
      <c r="W43" s="68">
        <v>198550</v>
      </c>
      <c r="X43" s="68">
        <v>189899</v>
      </c>
      <c r="Y43" s="68">
        <v>233548</v>
      </c>
    </row>
    <row r="44" spans="1:25" ht="6.6" customHeight="1">
      <c r="B44" s="84"/>
      <c r="C44" s="84"/>
      <c r="D44" s="84"/>
      <c r="E44" s="84"/>
      <c r="F44" s="84"/>
      <c r="H44" s="85"/>
      <c r="I44" s="85"/>
      <c r="J44" s="85"/>
      <c r="L44" s="85"/>
      <c r="M44" s="85"/>
      <c r="N44" s="85"/>
      <c r="O44" s="85"/>
      <c r="Q44" s="85"/>
      <c r="R44" s="85"/>
      <c r="S44" s="85"/>
      <c r="T44" s="85"/>
      <c r="V44" s="85"/>
      <c r="W44" s="85"/>
      <c r="X44" s="85"/>
      <c r="Y44" s="85"/>
    </row>
    <row r="45" spans="1:25">
      <c r="A45" s="61"/>
      <c r="B45" s="62" t="s">
        <v>27</v>
      </c>
      <c r="C45" s="63" t="s">
        <v>139</v>
      </c>
      <c r="D45" s="65">
        <v>1392</v>
      </c>
      <c r="E45" s="65">
        <v>941</v>
      </c>
      <c r="F45" s="65">
        <v>54020</v>
      </c>
      <c r="G45" s="65">
        <v>62525</v>
      </c>
      <c r="H45" s="65">
        <v>63640</v>
      </c>
      <c r="I45" s="65">
        <v>121372</v>
      </c>
      <c r="J45" s="65">
        <v>141686</v>
      </c>
      <c r="L45" s="65">
        <v>60431.505251673974</v>
      </c>
      <c r="M45" s="65">
        <v>57173.964260000008</v>
      </c>
      <c r="N45" s="65">
        <v>55606.80914409097</v>
      </c>
      <c r="O45" s="65">
        <v>63640</v>
      </c>
      <c r="Q45" s="65">
        <v>69667.541379999995</v>
      </c>
      <c r="R45" s="65">
        <v>126934.73647</v>
      </c>
      <c r="S45" s="65">
        <v>128397.35041797356</v>
      </c>
      <c r="T45" s="65">
        <v>121372</v>
      </c>
      <c r="V45" s="65">
        <v>127169</v>
      </c>
      <c r="W45" s="65">
        <v>138816</v>
      </c>
      <c r="X45" s="65">
        <v>140540</v>
      </c>
      <c r="Y45" s="65">
        <v>141686</v>
      </c>
    </row>
    <row r="46" spans="1:25">
      <c r="A46" s="61"/>
      <c r="B46" s="62" t="s">
        <v>397</v>
      </c>
      <c r="C46" s="63" t="s">
        <v>398</v>
      </c>
      <c r="D46" s="65"/>
      <c r="E46" s="65"/>
      <c r="F46" s="65"/>
      <c r="G46" s="65"/>
      <c r="H46" s="65"/>
      <c r="I46" s="65"/>
      <c r="J46" s="65">
        <v>2977</v>
      </c>
      <c r="L46" s="65"/>
      <c r="M46" s="65"/>
      <c r="N46" s="65"/>
      <c r="O46" s="65"/>
      <c r="Q46" s="65"/>
      <c r="R46" s="65"/>
      <c r="S46" s="65"/>
      <c r="T46" s="65"/>
      <c r="V46" s="65"/>
      <c r="W46" s="65">
        <v>3397</v>
      </c>
      <c r="X46" s="65">
        <v>3397</v>
      </c>
      <c r="Y46" s="65">
        <v>2977</v>
      </c>
    </row>
    <row r="47" spans="1:25">
      <c r="A47" s="61"/>
      <c r="B47" s="62" t="s">
        <v>28</v>
      </c>
      <c r="C47" s="63" t="s">
        <v>194</v>
      </c>
      <c r="D47" s="65">
        <v>12</v>
      </c>
      <c r="E47" s="65">
        <v>11</v>
      </c>
      <c r="F47" s="65">
        <v>1299</v>
      </c>
      <c r="G47" s="65">
        <v>1732</v>
      </c>
      <c r="H47" s="65">
        <v>3865</v>
      </c>
      <c r="I47" s="65">
        <v>4586</v>
      </c>
      <c r="J47" s="65">
        <v>6805</v>
      </c>
      <c r="L47" s="65">
        <v>1492.6188400000001</v>
      </c>
      <c r="M47" s="65">
        <v>1618.2334599999999</v>
      </c>
      <c r="N47" s="65">
        <v>1600.8148500000002</v>
      </c>
      <c r="O47" s="65">
        <v>3865</v>
      </c>
      <c r="Q47" s="65">
        <v>2213.4794500000003</v>
      </c>
      <c r="R47" s="65">
        <v>2147.02603</v>
      </c>
      <c r="S47" s="65">
        <v>2970.4884500000003</v>
      </c>
      <c r="T47" s="65">
        <v>4586</v>
      </c>
      <c r="V47" s="65">
        <v>4049</v>
      </c>
      <c r="W47" s="65">
        <v>5175</v>
      </c>
      <c r="X47" s="65">
        <v>5568</v>
      </c>
      <c r="Y47" s="65">
        <v>6805</v>
      </c>
    </row>
    <row r="48" spans="1:25" ht="24">
      <c r="A48" s="61"/>
      <c r="B48" s="62" t="s">
        <v>29</v>
      </c>
      <c r="C48" s="63" t="s">
        <v>195</v>
      </c>
      <c r="D48" s="82">
        <v>0</v>
      </c>
      <c r="E48" s="82">
        <v>0</v>
      </c>
      <c r="F48" s="82">
        <v>0</v>
      </c>
      <c r="G48" s="65">
        <v>111</v>
      </c>
      <c r="H48" s="65">
        <v>111</v>
      </c>
      <c r="I48" s="65">
        <v>132</v>
      </c>
      <c r="J48" s="65">
        <v>132</v>
      </c>
      <c r="L48" s="65">
        <v>110.736</v>
      </c>
      <c r="M48" s="65">
        <v>110.736</v>
      </c>
      <c r="N48" s="65">
        <v>110.736</v>
      </c>
      <c r="O48" s="65">
        <v>111</v>
      </c>
      <c r="Q48" s="65">
        <v>110.736</v>
      </c>
      <c r="R48" s="65">
        <v>110.736</v>
      </c>
      <c r="S48" s="65">
        <v>110.736</v>
      </c>
      <c r="T48" s="65">
        <v>132</v>
      </c>
      <c r="V48" s="65">
        <v>132</v>
      </c>
      <c r="W48" s="65">
        <v>132</v>
      </c>
      <c r="X48" s="65">
        <v>132</v>
      </c>
      <c r="Y48" s="65">
        <v>132</v>
      </c>
    </row>
    <row r="49" spans="1:25">
      <c r="A49" s="61"/>
      <c r="B49" s="62" t="s">
        <v>242</v>
      </c>
      <c r="C49" s="63" t="s">
        <v>247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65">
        <v>126</v>
      </c>
      <c r="J49" s="65">
        <v>261</v>
      </c>
      <c r="L49" s="82">
        <v>0</v>
      </c>
      <c r="M49" s="82">
        <v>0</v>
      </c>
      <c r="N49" s="82">
        <v>0</v>
      </c>
      <c r="O49" s="82">
        <v>0</v>
      </c>
      <c r="Q49" s="65">
        <v>126.01625999999999</v>
      </c>
      <c r="R49" s="65">
        <v>126.01625999999999</v>
      </c>
      <c r="S49" s="65">
        <v>126.01625999999999</v>
      </c>
      <c r="T49" s="65">
        <v>126</v>
      </c>
      <c r="V49" s="65">
        <v>221</v>
      </c>
      <c r="W49" s="65">
        <v>221</v>
      </c>
      <c r="X49" s="65">
        <v>221</v>
      </c>
      <c r="Y49" s="65">
        <v>261</v>
      </c>
    </row>
    <row r="50" spans="1:25">
      <c r="B50" s="86" t="s">
        <v>25</v>
      </c>
      <c r="C50" s="87" t="s">
        <v>143</v>
      </c>
      <c r="D50" s="41">
        <v>1404</v>
      </c>
      <c r="E50" s="41">
        <v>952</v>
      </c>
      <c r="F50" s="41">
        <v>55319</v>
      </c>
      <c r="G50" s="41">
        <v>64368</v>
      </c>
      <c r="H50" s="41">
        <v>67616</v>
      </c>
      <c r="I50" s="41">
        <v>126216</v>
      </c>
      <c r="J50" s="41">
        <v>151861</v>
      </c>
      <c r="L50" s="41">
        <v>62034.860091673974</v>
      </c>
      <c r="M50" s="41">
        <v>58902.933720000008</v>
      </c>
      <c r="N50" s="41">
        <v>57318.35999409097</v>
      </c>
      <c r="O50" s="41">
        <v>67616</v>
      </c>
      <c r="Q50" s="41">
        <v>72117.773090000002</v>
      </c>
      <c r="R50" s="41">
        <v>129318.51476000001</v>
      </c>
      <c r="S50" s="41">
        <v>131604.59112797357</v>
      </c>
      <c r="T50" s="41">
        <v>126216</v>
      </c>
      <c r="V50" s="41">
        <v>131571</v>
      </c>
      <c r="W50" s="41">
        <v>147741</v>
      </c>
      <c r="X50" s="41">
        <v>149858</v>
      </c>
      <c r="Y50" s="41">
        <v>151861</v>
      </c>
    </row>
    <row r="51" spans="1:25" ht="12" customHeight="1">
      <c r="A51" s="61"/>
      <c r="B51" s="62" t="s">
        <v>31</v>
      </c>
      <c r="C51" s="63" t="s">
        <v>137</v>
      </c>
      <c r="D51" s="65">
        <v>26812</v>
      </c>
      <c r="E51" s="65">
        <v>36666</v>
      </c>
      <c r="F51" s="65">
        <v>44778</v>
      </c>
      <c r="G51" s="65">
        <v>50219</v>
      </c>
      <c r="H51" s="65">
        <v>128987</v>
      </c>
      <c r="I51" s="65">
        <v>163243</v>
      </c>
      <c r="J51" s="65">
        <v>216681</v>
      </c>
      <c r="L51" s="65">
        <v>59494.584920000008</v>
      </c>
      <c r="M51" s="65">
        <v>55505.658349999998</v>
      </c>
      <c r="N51" s="65">
        <v>111496.41456</v>
      </c>
      <c r="O51" s="65">
        <v>128987</v>
      </c>
      <c r="Q51" s="65">
        <v>135889</v>
      </c>
      <c r="R51" s="65">
        <v>111280.47730000003</v>
      </c>
      <c r="S51" s="65">
        <v>141801.16144071802</v>
      </c>
      <c r="T51" s="65">
        <v>163243</v>
      </c>
      <c r="V51" s="65">
        <v>142747</v>
      </c>
      <c r="W51" s="65">
        <v>177315</v>
      </c>
      <c r="X51" s="65">
        <v>222082</v>
      </c>
      <c r="Y51" s="65">
        <v>216681</v>
      </c>
    </row>
    <row r="52" spans="1:25">
      <c r="A52" s="61"/>
      <c r="B52" s="62" t="s">
        <v>32</v>
      </c>
      <c r="C52" s="63" t="s">
        <v>146</v>
      </c>
      <c r="D52" s="82">
        <v>0</v>
      </c>
      <c r="E52" s="82">
        <v>0</v>
      </c>
      <c r="F52" s="82">
        <v>0</v>
      </c>
      <c r="G52" s="65">
        <v>119</v>
      </c>
      <c r="H52" s="65">
        <v>1897</v>
      </c>
      <c r="I52" s="65">
        <v>1649</v>
      </c>
      <c r="J52" s="65">
        <v>0</v>
      </c>
      <c r="L52" s="65">
        <v>892.18931000000009</v>
      </c>
      <c r="M52" s="65">
        <v>595.36099999999999</v>
      </c>
      <c r="N52" s="65">
        <v>1573.566</v>
      </c>
      <c r="O52" s="65">
        <v>1897</v>
      </c>
      <c r="Q52" s="82">
        <v>0</v>
      </c>
      <c r="R52" s="65">
        <v>762.33351000000005</v>
      </c>
      <c r="S52" s="65">
        <v>1212.4495099999999</v>
      </c>
      <c r="T52" s="65">
        <v>1649</v>
      </c>
      <c r="V52" s="82">
        <v>89</v>
      </c>
      <c r="W52" s="82">
        <v>0</v>
      </c>
      <c r="X52" s="82">
        <v>0</v>
      </c>
      <c r="Y52" s="65">
        <v>0</v>
      </c>
    </row>
    <row r="53" spans="1:25">
      <c r="A53" s="61"/>
      <c r="B53" s="62" t="s">
        <v>26</v>
      </c>
      <c r="C53" s="63" t="s">
        <v>196</v>
      </c>
      <c r="D53" s="65">
        <v>23286</v>
      </c>
      <c r="E53" s="65">
        <v>30821</v>
      </c>
      <c r="F53" s="65">
        <v>38991</v>
      </c>
      <c r="G53" s="65">
        <v>34906</v>
      </c>
      <c r="H53" s="65">
        <v>32008</v>
      </c>
      <c r="I53" s="65">
        <v>78336</v>
      </c>
      <c r="J53" s="65">
        <v>120600</v>
      </c>
      <c r="L53" s="65">
        <v>21528.858439999996</v>
      </c>
      <c r="M53" s="65">
        <v>50022.813920000001</v>
      </c>
      <c r="N53" s="65">
        <v>44970.651579999998</v>
      </c>
      <c r="O53" s="65">
        <v>32008</v>
      </c>
      <c r="Q53" s="65">
        <v>58206</v>
      </c>
      <c r="R53" s="65">
        <v>76749.377039999992</v>
      </c>
      <c r="S53" s="65">
        <v>100453.14302928202</v>
      </c>
      <c r="T53" s="65">
        <v>78336</v>
      </c>
      <c r="V53" s="65">
        <v>119732</v>
      </c>
      <c r="W53" s="65">
        <v>118720</v>
      </c>
      <c r="X53" s="65">
        <v>137634</v>
      </c>
      <c r="Y53" s="65">
        <v>120600</v>
      </c>
    </row>
    <row r="54" spans="1:25">
      <c r="A54" s="61"/>
      <c r="B54" s="62" t="s">
        <v>27</v>
      </c>
      <c r="C54" s="63" t="s">
        <v>139</v>
      </c>
      <c r="D54" s="65">
        <v>2257</v>
      </c>
      <c r="E54" s="65">
        <v>1362</v>
      </c>
      <c r="F54" s="65">
        <v>5436</v>
      </c>
      <c r="G54" s="65">
        <v>9937</v>
      </c>
      <c r="H54" s="65">
        <v>12621</v>
      </c>
      <c r="I54" s="65">
        <v>12227</v>
      </c>
      <c r="J54" s="65">
        <v>15229</v>
      </c>
      <c r="L54" s="65">
        <v>10965.636739097639</v>
      </c>
      <c r="M54" s="65">
        <v>10736.032009999999</v>
      </c>
      <c r="N54" s="65">
        <v>10954.658335909027</v>
      </c>
      <c r="O54" s="65">
        <v>12621</v>
      </c>
      <c r="Q54" s="65">
        <v>13794</v>
      </c>
      <c r="R54" s="65">
        <v>11966.13385</v>
      </c>
      <c r="S54" s="65">
        <v>12433.890912026436</v>
      </c>
      <c r="T54" s="65">
        <v>12227</v>
      </c>
      <c r="V54" s="65">
        <v>13176</v>
      </c>
      <c r="W54" s="65">
        <v>15920</v>
      </c>
      <c r="X54" s="65">
        <v>15745</v>
      </c>
      <c r="Y54" s="65">
        <v>15229</v>
      </c>
    </row>
    <row r="55" spans="1:25" ht="24">
      <c r="A55" s="61"/>
      <c r="B55" s="62" t="s">
        <v>29</v>
      </c>
      <c r="C55" s="63" t="s">
        <v>195</v>
      </c>
      <c r="D55" s="65">
        <v>2280</v>
      </c>
      <c r="E55" s="65">
        <v>3322</v>
      </c>
      <c r="F55" s="65">
        <v>3701</v>
      </c>
      <c r="G55" s="65">
        <v>5606</v>
      </c>
      <c r="H55" s="65">
        <v>8079</v>
      </c>
      <c r="I55" s="65">
        <v>10446</v>
      </c>
      <c r="J55" s="65">
        <v>11592</v>
      </c>
      <c r="L55" s="65">
        <v>5511.51937</v>
      </c>
      <c r="M55" s="65">
        <v>7996.742220000001</v>
      </c>
      <c r="N55" s="65">
        <v>6511.2052399999993</v>
      </c>
      <c r="O55" s="65">
        <v>8079</v>
      </c>
      <c r="Q55" s="65">
        <v>7042</v>
      </c>
      <c r="R55" s="65">
        <v>8011.9223100000008</v>
      </c>
      <c r="S55" s="65">
        <v>9339.9305999999997</v>
      </c>
      <c r="T55" s="65">
        <v>10446</v>
      </c>
      <c r="V55" s="65">
        <v>10313</v>
      </c>
      <c r="W55" s="65">
        <v>14829</v>
      </c>
      <c r="X55" s="65">
        <v>11299</v>
      </c>
      <c r="Y55" s="65">
        <v>11592</v>
      </c>
    </row>
    <row r="56" spans="1:25">
      <c r="A56" s="61"/>
      <c r="B56" s="62" t="s">
        <v>12</v>
      </c>
      <c r="C56" s="63" t="s">
        <v>133</v>
      </c>
      <c r="D56" s="65">
        <v>1597</v>
      </c>
      <c r="E56" s="65">
        <v>2866</v>
      </c>
      <c r="F56" s="65">
        <v>4788</v>
      </c>
      <c r="G56" s="65">
        <v>12736</v>
      </c>
      <c r="H56" s="65">
        <v>15787</v>
      </c>
      <c r="I56" s="65">
        <v>18725</v>
      </c>
      <c r="J56" s="65">
        <v>21460</v>
      </c>
      <c r="L56" s="65">
        <v>18409.908510000001</v>
      </c>
      <c r="M56" s="65">
        <v>16324.87084</v>
      </c>
      <c r="N56" s="65">
        <v>23327.626630000002</v>
      </c>
      <c r="O56" s="65">
        <v>15787</v>
      </c>
      <c r="Q56" s="65">
        <v>17196</v>
      </c>
      <c r="R56" s="65">
        <v>17052.228449999999</v>
      </c>
      <c r="S56" s="65">
        <v>17072.535500000002</v>
      </c>
      <c r="T56" s="65">
        <v>18725</v>
      </c>
      <c r="V56" s="65">
        <v>20105</v>
      </c>
      <c r="W56" s="65">
        <v>16131</v>
      </c>
      <c r="X56" s="65">
        <v>24337</v>
      </c>
      <c r="Y56" s="65">
        <v>21460</v>
      </c>
    </row>
    <row r="57" spans="1:25">
      <c r="B57" s="86" t="s">
        <v>30</v>
      </c>
      <c r="C57" s="87" t="s">
        <v>140</v>
      </c>
      <c r="D57" s="41">
        <v>56232</v>
      </c>
      <c r="E57" s="41">
        <v>75037</v>
      </c>
      <c r="F57" s="41">
        <v>97694</v>
      </c>
      <c r="G57" s="41">
        <v>113523</v>
      </c>
      <c r="H57" s="41">
        <v>199379</v>
      </c>
      <c r="I57" s="41">
        <v>284626</v>
      </c>
      <c r="J57" s="41">
        <v>385562</v>
      </c>
      <c r="L57" s="41">
        <v>116802.69728909765</v>
      </c>
      <c r="M57" s="41">
        <v>141181.47834</v>
      </c>
      <c r="N57" s="41">
        <v>198834.12234590904</v>
      </c>
      <c r="O57" s="41">
        <v>199379</v>
      </c>
      <c r="Q57" s="41">
        <v>232127</v>
      </c>
      <c r="R57" s="41">
        <v>225822.47246000002</v>
      </c>
      <c r="S57" s="41">
        <v>282313.11099202646</v>
      </c>
      <c r="T57" s="41">
        <v>284626</v>
      </c>
      <c r="V57" s="41">
        <v>306162</v>
      </c>
      <c r="W57" s="41">
        <v>342915</v>
      </c>
      <c r="X57" s="41">
        <v>411097</v>
      </c>
      <c r="Y57" s="41">
        <v>385562</v>
      </c>
    </row>
    <row r="58" spans="1:25" ht="6" customHeight="1" thickBot="1">
      <c r="B58" s="88"/>
      <c r="C58" s="88"/>
      <c r="D58" s="88"/>
      <c r="E58" s="88"/>
      <c r="F58" s="88"/>
      <c r="H58" s="85"/>
      <c r="I58" s="85"/>
      <c r="J58" s="85"/>
      <c r="L58" s="85"/>
      <c r="M58" s="85"/>
      <c r="N58" s="85"/>
      <c r="O58" s="85"/>
      <c r="Q58" s="85"/>
      <c r="R58" s="85"/>
      <c r="S58" s="85"/>
      <c r="T58" s="85"/>
      <c r="V58" s="85"/>
      <c r="W58" s="85"/>
      <c r="X58" s="85"/>
      <c r="Y58" s="85"/>
    </row>
    <row r="59" spans="1:25" ht="12.75" thickTop="1">
      <c r="B59" s="66" t="s">
        <v>33</v>
      </c>
      <c r="C59" s="67" t="s">
        <v>147</v>
      </c>
      <c r="D59" s="68">
        <v>57636</v>
      </c>
      <c r="E59" s="68">
        <v>75989</v>
      </c>
      <c r="F59" s="68">
        <v>153013</v>
      </c>
      <c r="G59" s="68">
        <v>177891</v>
      </c>
      <c r="H59" s="68">
        <v>266995</v>
      </c>
      <c r="I59" s="68">
        <v>410842</v>
      </c>
      <c r="J59" s="68">
        <v>537423</v>
      </c>
      <c r="L59" s="68">
        <v>178837.55738077161</v>
      </c>
      <c r="M59" s="68">
        <v>200084.41206</v>
      </c>
      <c r="N59" s="68">
        <v>256152.48234000002</v>
      </c>
      <c r="O59" s="68">
        <v>266995</v>
      </c>
      <c r="Q59" s="68">
        <v>304245</v>
      </c>
      <c r="R59" s="68">
        <v>355140.98722000001</v>
      </c>
      <c r="S59" s="68">
        <v>413917.70212000003</v>
      </c>
      <c r="T59" s="68">
        <v>410842</v>
      </c>
      <c r="V59" s="68">
        <v>437733</v>
      </c>
      <c r="W59" s="68">
        <v>490656</v>
      </c>
      <c r="X59" s="68">
        <v>560955</v>
      </c>
      <c r="Y59" s="68">
        <v>537423</v>
      </c>
    </row>
    <row r="60" spans="1:25" ht="7.15" customHeight="1">
      <c r="B60" s="88"/>
      <c r="C60" s="88"/>
      <c r="D60" s="88"/>
      <c r="E60" s="88"/>
      <c r="F60" s="88"/>
      <c r="H60" s="85"/>
      <c r="I60" s="85"/>
      <c r="J60" s="85"/>
      <c r="L60" s="85"/>
      <c r="M60" s="85"/>
      <c r="N60" s="85"/>
      <c r="O60" s="85"/>
      <c r="Q60" s="85"/>
      <c r="R60" s="85"/>
      <c r="S60" s="85"/>
      <c r="T60" s="85"/>
      <c r="V60" s="85"/>
      <c r="W60" s="85"/>
      <c r="X60" s="85"/>
      <c r="Y60" s="85"/>
    </row>
    <row r="61" spans="1:25">
      <c r="B61" s="76" t="s">
        <v>34</v>
      </c>
      <c r="C61" s="77" t="s">
        <v>148</v>
      </c>
      <c r="D61" s="45">
        <v>84967</v>
      </c>
      <c r="E61" s="45">
        <v>111061</v>
      </c>
      <c r="F61" s="45">
        <v>207257</v>
      </c>
      <c r="G61" s="45">
        <v>242523</v>
      </c>
      <c r="H61" s="45">
        <v>404137</v>
      </c>
      <c r="I61" s="45">
        <v>577956</v>
      </c>
      <c r="J61" s="45">
        <v>770971</v>
      </c>
      <c r="L61" s="45">
        <v>292057.3138607716</v>
      </c>
      <c r="M61" s="45">
        <v>320786.65823</v>
      </c>
      <c r="N61" s="45">
        <v>381445.31645000016</v>
      </c>
      <c r="O61" s="45">
        <v>404137</v>
      </c>
      <c r="Q61" s="45">
        <v>438839</v>
      </c>
      <c r="R61" s="45">
        <v>498491.52307000005</v>
      </c>
      <c r="S61" s="45">
        <v>559882.09563</v>
      </c>
      <c r="T61" s="45">
        <v>577956</v>
      </c>
      <c r="V61" s="45">
        <v>608769</v>
      </c>
      <c r="W61" s="45">
        <v>689206</v>
      </c>
      <c r="X61" s="45">
        <v>750854</v>
      </c>
      <c r="Y61" s="45">
        <v>770971</v>
      </c>
    </row>
  </sheetData>
  <mergeCells count="4">
    <mergeCell ref="B6:B7"/>
    <mergeCell ref="B34:B35"/>
    <mergeCell ref="C6:C7"/>
    <mergeCell ref="C34:C35"/>
  </mergeCells>
  <phoneticPr fontId="26" type="noConversion"/>
  <pageMargins left="0.7" right="0.7" top="0.75" bottom="0.75" header="0.3" footer="0.3"/>
  <pageSetup paperSize="9" scale="61" orientation="landscape" horizontalDpi="4294967293" verticalDpi="4294967293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1554-1279-4C01-B5AE-3EA83DC81E27}">
  <sheetPr>
    <tabColor rgb="FFF8C037"/>
  </sheetPr>
  <dimension ref="B1:Z68"/>
  <sheetViews>
    <sheetView showGridLines="0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73" sqref="L73"/>
    </sheetView>
  </sheetViews>
  <sheetFormatPr defaultColWidth="8.85546875" defaultRowHeight="12"/>
  <cols>
    <col min="1" max="1" width="3.140625" style="32" customWidth="1"/>
    <col min="2" max="2" width="39.5703125" style="32" customWidth="1"/>
    <col min="3" max="3" width="43" style="32" bestFit="1" customWidth="1"/>
    <col min="4" max="7" width="6.7109375" style="32" bestFit="1" customWidth="1"/>
    <col min="8" max="8" width="7.42578125" style="32" bestFit="1" customWidth="1"/>
    <col min="9" max="9" width="6.7109375" style="32" bestFit="1" customWidth="1"/>
    <col min="10" max="10" width="6.7109375" style="32" customWidth="1"/>
    <col min="11" max="11" width="3.42578125" style="32" customWidth="1"/>
    <col min="12" max="15" width="6.7109375" style="32" bestFit="1" customWidth="1"/>
    <col min="16" max="16" width="2.7109375" style="32" customWidth="1"/>
    <col min="17" max="20" width="6.7109375" style="32" bestFit="1" customWidth="1"/>
    <col min="21" max="21" width="1.42578125" style="32" customWidth="1"/>
    <col min="22" max="25" width="7.5703125" style="32" customWidth="1"/>
    <col min="26" max="16384" width="8.85546875" style="32"/>
  </cols>
  <sheetData>
    <row r="1" spans="2:26">
      <c r="B1" s="33"/>
      <c r="C1" s="34"/>
      <c r="D1" s="34"/>
      <c r="E1" s="34"/>
      <c r="F1" s="34"/>
      <c r="G1" s="34"/>
      <c r="H1" s="34"/>
      <c r="I1" s="34"/>
      <c r="J1" s="34"/>
      <c r="L1" s="48"/>
    </row>
    <row r="2" spans="2:26">
      <c r="B2" s="31" t="s">
        <v>308</v>
      </c>
      <c r="C2" s="31"/>
      <c r="D2" s="31"/>
      <c r="E2" s="31"/>
      <c r="F2" s="31"/>
      <c r="G2" s="31"/>
      <c r="H2" s="33"/>
      <c r="I2" s="33"/>
      <c r="J2" s="33"/>
      <c r="L2" s="55"/>
    </row>
    <row r="3" spans="2:26">
      <c r="B3" s="60" t="s">
        <v>197</v>
      </c>
      <c r="C3" s="31"/>
      <c r="D3" s="31"/>
      <c r="E3" s="31"/>
      <c r="F3" s="31"/>
      <c r="G3" s="31"/>
      <c r="H3" s="33"/>
      <c r="I3" s="33"/>
      <c r="J3" s="33"/>
      <c r="L3" s="55"/>
    </row>
    <row r="4" spans="2:26">
      <c r="B4" s="60"/>
      <c r="C4" s="31"/>
      <c r="D4" s="31"/>
      <c r="E4" s="31"/>
      <c r="F4" s="31"/>
      <c r="G4" s="31"/>
      <c r="H4" s="33"/>
      <c r="I4" s="33"/>
      <c r="J4" s="33"/>
      <c r="L4" s="55"/>
    </row>
    <row r="5" spans="2:26">
      <c r="B5" s="60"/>
      <c r="C5" s="31"/>
      <c r="D5" s="31"/>
      <c r="E5" s="31"/>
      <c r="F5" s="31"/>
      <c r="G5" s="31"/>
      <c r="H5" s="33"/>
      <c r="I5" s="33"/>
      <c r="J5" s="33"/>
      <c r="L5" s="55"/>
    </row>
    <row r="6" spans="2:26" ht="14.25">
      <c r="B6" s="191" t="s">
        <v>58</v>
      </c>
      <c r="C6" s="191" t="s">
        <v>151</v>
      </c>
      <c r="D6" s="35" t="s">
        <v>178</v>
      </c>
      <c r="E6" s="35"/>
      <c r="F6" s="35"/>
      <c r="G6" s="35"/>
      <c r="H6" s="35"/>
      <c r="I6" s="35"/>
      <c r="J6" s="35"/>
      <c r="L6" s="35" t="s">
        <v>267</v>
      </c>
      <c r="M6" s="36"/>
      <c r="N6" s="35"/>
      <c r="O6" s="36"/>
      <c r="Q6" s="35" t="s">
        <v>268</v>
      </c>
      <c r="R6" s="36"/>
      <c r="S6" s="35"/>
      <c r="T6" s="35"/>
      <c r="V6" s="190" t="s">
        <v>367</v>
      </c>
      <c r="W6" s="190"/>
      <c r="X6" s="190"/>
      <c r="Y6" s="190"/>
    </row>
    <row r="7" spans="2:26">
      <c r="B7" s="191"/>
      <c r="C7" s="191"/>
      <c r="D7" s="29" t="s">
        <v>274</v>
      </c>
      <c r="E7" s="29" t="s">
        <v>273</v>
      </c>
      <c r="F7" s="29" t="s">
        <v>263</v>
      </c>
      <c r="G7" s="29" t="s">
        <v>264</v>
      </c>
      <c r="H7" s="29" t="s">
        <v>265</v>
      </c>
      <c r="I7" s="29" t="s">
        <v>266</v>
      </c>
      <c r="J7" s="29" t="s">
        <v>425</v>
      </c>
      <c r="L7" s="30" t="s">
        <v>269</v>
      </c>
      <c r="M7" s="30" t="s">
        <v>270</v>
      </c>
      <c r="N7" s="30" t="s">
        <v>271</v>
      </c>
      <c r="O7" s="30" t="s">
        <v>272</v>
      </c>
      <c r="Q7" s="30" t="s">
        <v>269</v>
      </c>
      <c r="R7" s="30" t="s">
        <v>270</v>
      </c>
      <c r="S7" s="30" t="s">
        <v>271</v>
      </c>
      <c r="T7" s="30" t="s">
        <v>272</v>
      </c>
      <c r="V7" s="30" t="s">
        <v>269</v>
      </c>
      <c r="W7" s="30" t="s">
        <v>270</v>
      </c>
      <c r="X7" s="30" t="s">
        <v>271</v>
      </c>
      <c r="Y7" s="30" t="s">
        <v>272</v>
      </c>
    </row>
    <row r="8" spans="2:26" ht="4.9000000000000004" customHeight="1">
      <c r="L8" s="48"/>
    </row>
    <row r="9" spans="2:26">
      <c r="B9" s="113" t="s">
        <v>59</v>
      </c>
      <c r="C9" s="114" t="s">
        <v>150</v>
      </c>
      <c r="D9" s="116">
        <v>-8863.5720000000001</v>
      </c>
      <c r="E9" s="116">
        <v>-8282.01</v>
      </c>
      <c r="F9" s="115">
        <v>1466.346</v>
      </c>
      <c r="G9" s="115">
        <v>12491</v>
      </c>
      <c r="H9" s="115">
        <v>30315</v>
      </c>
      <c r="I9" s="116">
        <v>33239</v>
      </c>
      <c r="J9" s="116">
        <v>25675</v>
      </c>
      <c r="L9" s="116">
        <v>3870</v>
      </c>
      <c r="M9" s="116">
        <v>7454.3790900000058</v>
      </c>
      <c r="N9" s="116">
        <v>-11308.303090000005</v>
      </c>
      <c r="O9" s="116">
        <v>30298.923999999999</v>
      </c>
      <c r="Q9" s="116">
        <v>-3242.6004499999663</v>
      </c>
      <c r="R9" s="116">
        <v>9124.2716399999572</v>
      </c>
      <c r="S9" s="116">
        <v>-5872.0791899999922</v>
      </c>
      <c r="T9" s="116">
        <v>33229.392460000243</v>
      </c>
      <c r="V9" s="116">
        <v>4500</v>
      </c>
      <c r="W9" s="116">
        <v>14132</v>
      </c>
      <c r="X9" s="116">
        <v>-9846</v>
      </c>
      <c r="Y9" s="116">
        <v>16889</v>
      </c>
      <c r="Z9" s="146"/>
    </row>
    <row r="10" spans="2:26" ht="6.6" customHeight="1">
      <c r="B10" s="74"/>
      <c r="C10" s="75"/>
      <c r="D10" s="179"/>
      <c r="E10" s="179"/>
      <c r="F10" s="179"/>
      <c r="G10" s="179"/>
      <c r="H10" s="43"/>
      <c r="I10" s="42"/>
      <c r="J10" s="42"/>
      <c r="L10" s="42">
        <v>0</v>
      </c>
      <c r="M10" s="42">
        <v>0</v>
      </c>
      <c r="N10" s="42">
        <v>0</v>
      </c>
      <c r="O10" s="42">
        <v>0</v>
      </c>
      <c r="Q10" s="42">
        <v>0</v>
      </c>
      <c r="R10" s="42">
        <v>0</v>
      </c>
      <c r="S10" s="42">
        <v>0</v>
      </c>
      <c r="T10" s="42">
        <v>0</v>
      </c>
      <c r="V10" s="42"/>
      <c r="W10" s="42"/>
      <c r="X10" s="42"/>
      <c r="Y10" s="42">
        <v>0</v>
      </c>
      <c r="Z10" s="146"/>
    </row>
    <row r="11" spans="2:26" ht="10.15" customHeight="1">
      <c r="B11" s="123" t="s">
        <v>60</v>
      </c>
      <c r="C11" s="63" t="s">
        <v>198</v>
      </c>
      <c r="D11" s="180">
        <v>3227.3159999999998</v>
      </c>
      <c r="E11" s="147">
        <v>3580.9470000000001</v>
      </c>
      <c r="F11" s="147">
        <v>5239.7269999999999</v>
      </c>
      <c r="G11" s="180">
        <v>2059</v>
      </c>
      <c r="H11" s="147">
        <v>1441</v>
      </c>
      <c r="I11" s="147">
        <v>2359</v>
      </c>
      <c r="J11" s="147">
        <v>3113</v>
      </c>
      <c r="L11" s="147">
        <v>349</v>
      </c>
      <c r="M11" s="147">
        <v>397.65285999999998</v>
      </c>
      <c r="N11" s="147">
        <v>367.34714000000002</v>
      </c>
      <c r="O11" s="147">
        <v>327</v>
      </c>
      <c r="Q11" s="147">
        <v>758.00840000000005</v>
      </c>
      <c r="R11" s="147">
        <v>443.51653999999991</v>
      </c>
      <c r="S11" s="147">
        <v>522.4750600000001</v>
      </c>
      <c r="T11" s="147">
        <v>634.67062999999985</v>
      </c>
      <c r="V11" s="147">
        <v>814</v>
      </c>
      <c r="W11" s="147">
        <v>715</v>
      </c>
      <c r="X11" s="147">
        <v>688</v>
      </c>
      <c r="Y11" s="147">
        <v>896</v>
      </c>
      <c r="Z11" s="146"/>
    </row>
    <row r="12" spans="2:26">
      <c r="B12" s="123" t="s">
        <v>61</v>
      </c>
      <c r="C12" s="118" t="s">
        <v>199</v>
      </c>
      <c r="D12" s="82">
        <v>0</v>
      </c>
      <c r="E12" s="82">
        <v>0</v>
      </c>
      <c r="F12" s="82">
        <v>0</v>
      </c>
      <c r="G12" s="82">
        <v>1023</v>
      </c>
      <c r="H12" s="147">
        <v>1407</v>
      </c>
      <c r="I12" s="147">
        <v>1683</v>
      </c>
      <c r="J12" s="147">
        <v>1881</v>
      </c>
      <c r="L12" s="147">
        <v>313</v>
      </c>
      <c r="M12" s="147">
        <v>376.07618000000008</v>
      </c>
      <c r="N12" s="147">
        <v>368.92381999999992</v>
      </c>
      <c r="O12" s="147">
        <v>349</v>
      </c>
      <c r="Q12" s="147">
        <v>428.82953999999995</v>
      </c>
      <c r="R12" s="147">
        <v>430.30435000000006</v>
      </c>
      <c r="S12" s="147">
        <v>374.86610999999999</v>
      </c>
      <c r="T12" s="147">
        <v>448.81029000000001</v>
      </c>
      <c r="V12" s="147">
        <v>403</v>
      </c>
      <c r="W12" s="147">
        <v>403</v>
      </c>
      <c r="X12" s="147">
        <v>492</v>
      </c>
      <c r="Y12" s="147">
        <v>583</v>
      </c>
      <c r="Z12" s="146"/>
    </row>
    <row r="13" spans="2:26" ht="24">
      <c r="B13" s="62" t="s">
        <v>62</v>
      </c>
      <c r="C13" s="118" t="s">
        <v>200</v>
      </c>
      <c r="D13" s="82">
        <v>0</v>
      </c>
      <c r="E13" s="82">
        <v>0</v>
      </c>
      <c r="F13" s="82">
        <v>0</v>
      </c>
      <c r="G13" s="82">
        <v>4979</v>
      </c>
      <c r="H13" s="147">
        <v>7030</v>
      </c>
      <c r="I13" s="147">
        <v>8980</v>
      </c>
      <c r="J13" s="147">
        <v>11281</v>
      </c>
      <c r="L13" s="147">
        <v>1702</v>
      </c>
      <c r="M13" s="147">
        <v>1692.2939199999998</v>
      </c>
      <c r="N13" s="147">
        <v>1698.7060800000002</v>
      </c>
      <c r="O13" s="147">
        <v>1937</v>
      </c>
      <c r="Q13" s="147">
        <v>2045.6292900000001</v>
      </c>
      <c r="R13" s="147">
        <v>2670.7716299999997</v>
      </c>
      <c r="S13" s="147">
        <v>2142.59908</v>
      </c>
      <c r="T13" s="147">
        <v>2121.4357900000009</v>
      </c>
      <c r="V13" s="147">
        <v>2343</v>
      </c>
      <c r="W13" s="147">
        <v>2353</v>
      </c>
      <c r="X13" s="147">
        <v>3144</v>
      </c>
      <c r="Y13" s="147">
        <v>3441</v>
      </c>
      <c r="Z13" s="146"/>
    </row>
    <row r="14" spans="2:26" ht="24">
      <c r="B14" s="62" t="s">
        <v>63</v>
      </c>
      <c r="C14" s="118" t="s">
        <v>201</v>
      </c>
      <c r="D14" s="82">
        <v>1.2470000000000001</v>
      </c>
      <c r="E14" s="82">
        <v>0</v>
      </c>
      <c r="F14" s="82">
        <v>95.382000000000005</v>
      </c>
      <c r="G14" s="82">
        <v>-5</v>
      </c>
      <c r="H14" s="82">
        <v>-4</v>
      </c>
      <c r="I14" s="82">
        <v>-167</v>
      </c>
      <c r="J14" s="82">
        <v>-12</v>
      </c>
      <c r="L14" s="82">
        <v>0</v>
      </c>
      <c r="M14" s="82">
        <v>1.5309200000000001</v>
      </c>
      <c r="N14" s="82">
        <v>-5.5309200000000001</v>
      </c>
      <c r="O14" s="82">
        <v>0</v>
      </c>
      <c r="Q14" s="82">
        <v>0</v>
      </c>
      <c r="R14" s="82">
        <v>-31</v>
      </c>
      <c r="S14" s="82">
        <v>-136</v>
      </c>
      <c r="T14" s="82">
        <v>-0.217</v>
      </c>
      <c r="V14" s="82">
        <v>0</v>
      </c>
      <c r="W14" s="82">
        <v>-3</v>
      </c>
      <c r="X14" s="82">
        <v>0</v>
      </c>
      <c r="Y14" s="82">
        <v>-9</v>
      </c>
      <c r="Z14" s="146"/>
    </row>
    <row r="15" spans="2:26">
      <c r="B15" s="62" t="s">
        <v>64</v>
      </c>
      <c r="C15" s="118" t="s">
        <v>202</v>
      </c>
      <c r="D15" s="82">
        <v>-140.15299999999999</v>
      </c>
      <c r="E15" s="82">
        <v>40.256999999999998</v>
      </c>
      <c r="F15" s="82">
        <v>-315.30200000000002</v>
      </c>
      <c r="G15" s="82">
        <v>4009</v>
      </c>
      <c r="H15" s="82">
        <v>310</v>
      </c>
      <c r="I15" s="82">
        <v>1593</v>
      </c>
      <c r="J15" s="82">
        <v>-11205</v>
      </c>
      <c r="L15" s="82">
        <v>1069</v>
      </c>
      <c r="M15" s="82">
        <v>-1763.2323700000002</v>
      </c>
      <c r="N15" s="82">
        <v>1274.2323700000002</v>
      </c>
      <c r="O15" s="82">
        <v>-270</v>
      </c>
      <c r="Q15" s="82">
        <v>1254.0805</v>
      </c>
      <c r="R15" s="82">
        <v>220.9195</v>
      </c>
      <c r="S15" s="82">
        <v>4771</v>
      </c>
      <c r="T15" s="82">
        <v>-4652.4836899999991</v>
      </c>
      <c r="V15" s="82">
        <v>-150</v>
      </c>
      <c r="W15" s="82">
        <v>-7180</v>
      </c>
      <c r="X15" s="82">
        <v>5698</v>
      </c>
      <c r="Y15" s="82">
        <v>-9573</v>
      </c>
      <c r="Z15" s="146"/>
    </row>
    <row r="16" spans="2:26">
      <c r="B16" s="62" t="s">
        <v>65</v>
      </c>
      <c r="C16" s="118" t="s">
        <v>203</v>
      </c>
      <c r="D16" s="82">
        <v>587.06700000000001</v>
      </c>
      <c r="E16" s="82">
        <v>882.47500000000002</v>
      </c>
      <c r="F16" s="82">
        <v>1669.365</v>
      </c>
      <c r="G16" s="82">
        <v>2218</v>
      </c>
      <c r="H16" s="82">
        <v>2320</v>
      </c>
      <c r="I16" s="82">
        <v>10712</v>
      </c>
      <c r="J16" s="82">
        <v>17343</v>
      </c>
      <c r="L16" s="82">
        <v>320</v>
      </c>
      <c r="M16" s="82">
        <v>694.45237999999995</v>
      </c>
      <c r="N16" s="82">
        <v>551.54762000000005</v>
      </c>
      <c r="O16" s="82">
        <v>754</v>
      </c>
      <c r="Q16" s="82">
        <v>1047.7321199999999</v>
      </c>
      <c r="R16" s="82">
        <v>2684.2678799999999</v>
      </c>
      <c r="S16" s="82">
        <v>3367</v>
      </c>
      <c r="T16" s="82">
        <v>3612.808</v>
      </c>
      <c r="V16" s="82">
        <v>3651</v>
      </c>
      <c r="W16" s="82">
        <v>4316</v>
      </c>
      <c r="X16" s="82">
        <v>4679</v>
      </c>
      <c r="Y16" s="82">
        <v>4697</v>
      </c>
      <c r="Z16" s="146"/>
    </row>
    <row r="17" spans="2:26">
      <c r="B17" s="62" t="s">
        <v>249</v>
      </c>
      <c r="C17" s="118" t="s">
        <v>250</v>
      </c>
      <c r="D17" s="82">
        <v>0</v>
      </c>
      <c r="E17" s="82">
        <v>0</v>
      </c>
      <c r="F17" s="82">
        <v>-0.79700000000000004</v>
      </c>
      <c r="G17" s="82">
        <v>0</v>
      </c>
      <c r="H17" s="82">
        <v>-2</v>
      </c>
      <c r="I17" s="82">
        <v>-39</v>
      </c>
      <c r="J17" s="82">
        <v>-642</v>
      </c>
      <c r="L17" s="82">
        <v>0</v>
      </c>
      <c r="M17" s="82">
        <v>0</v>
      </c>
      <c r="N17" s="82">
        <v>0</v>
      </c>
      <c r="O17" s="82">
        <v>-2</v>
      </c>
      <c r="Q17" s="82">
        <v>0</v>
      </c>
      <c r="R17" s="82">
        <v>14</v>
      </c>
      <c r="S17" s="82">
        <v>-40</v>
      </c>
      <c r="T17" s="82">
        <v>-12.97039</v>
      </c>
      <c r="V17" s="82">
        <v>-269</v>
      </c>
      <c r="W17" s="82">
        <v>-323</v>
      </c>
      <c r="X17" s="82">
        <v>-17</v>
      </c>
      <c r="Y17" s="82">
        <v>-33</v>
      </c>
      <c r="Z17" s="146"/>
    </row>
    <row r="18" spans="2:26">
      <c r="B18" s="62" t="s">
        <v>66</v>
      </c>
      <c r="C18" s="118" t="s">
        <v>204</v>
      </c>
      <c r="D18" s="82">
        <v>0</v>
      </c>
      <c r="E18" s="82">
        <v>0</v>
      </c>
      <c r="F18" s="181"/>
      <c r="G18" s="82">
        <v>-23</v>
      </c>
      <c r="H18" s="82">
        <v>5197</v>
      </c>
      <c r="I18" s="82">
        <v>4109</v>
      </c>
      <c r="J18" s="82">
        <v>1286</v>
      </c>
      <c r="L18" s="82">
        <v>1108</v>
      </c>
      <c r="M18" s="82">
        <v>1778.9572799999999</v>
      </c>
      <c r="N18" s="82">
        <v>1495.0427200000001</v>
      </c>
      <c r="O18" s="82">
        <v>815</v>
      </c>
      <c r="Q18" s="82">
        <v>796.73678000000029</v>
      </c>
      <c r="R18" s="82">
        <v>1557.1749499999996</v>
      </c>
      <c r="S18" s="82">
        <v>1179.08827</v>
      </c>
      <c r="T18" s="82">
        <v>576.22489999999993</v>
      </c>
      <c r="V18" s="82">
        <v>489</v>
      </c>
      <c r="W18" s="82">
        <v>1011</v>
      </c>
      <c r="X18" s="82">
        <v>447</v>
      </c>
      <c r="Y18" s="82">
        <v>-661</v>
      </c>
      <c r="Z18" s="146"/>
    </row>
    <row r="19" spans="2:26">
      <c r="B19" s="113" t="s">
        <v>67</v>
      </c>
      <c r="C19" s="114" t="s">
        <v>205</v>
      </c>
      <c r="D19" s="115">
        <f>SUM(D11:D18)</f>
        <v>3675.4769999999999</v>
      </c>
      <c r="E19" s="115">
        <f t="shared" ref="E19:F19" si="0">SUM(E11:E18)</f>
        <v>4503.6790000000001</v>
      </c>
      <c r="F19" s="115">
        <f t="shared" si="0"/>
        <v>6688.375</v>
      </c>
      <c r="G19" s="115">
        <f>SUM(G11:G18)</f>
        <v>14260</v>
      </c>
      <c r="H19" s="115">
        <v>17699</v>
      </c>
      <c r="I19" s="116">
        <v>29230</v>
      </c>
      <c r="J19" s="116">
        <v>23046</v>
      </c>
      <c r="L19" s="116">
        <v>4861</v>
      </c>
      <c r="M19" s="116">
        <v>3177.73117</v>
      </c>
      <c r="N19" s="116">
        <v>5750.26883</v>
      </c>
      <c r="O19" s="116">
        <v>3910</v>
      </c>
      <c r="Q19" s="116">
        <v>6331.016630000001</v>
      </c>
      <c r="R19" s="116">
        <v>7989.9548500000001</v>
      </c>
      <c r="S19" s="116">
        <v>12181.02852</v>
      </c>
      <c r="T19" s="116">
        <v>2728.2785300000014</v>
      </c>
      <c r="V19" s="116">
        <v>7281</v>
      </c>
      <c r="W19" s="116">
        <v>1292</v>
      </c>
      <c r="X19" s="116">
        <v>15131</v>
      </c>
      <c r="Y19" s="116">
        <v>-658</v>
      </c>
      <c r="Z19" s="146"/>
    </row>
    <row r="20" spans="2:26" ht="6.6" customHeight="1">
      <c r="B20" s="74"/>
      <c r="C20" s="75"/>
      <c r="D20" s="179"/>
      <c r="E20" s="179"/>
      <c r="F20" s="179"/>
      <c r="G20" s="179"/>
      <c r="H20" s="43"/>
      <c r="I20" s="42"/>
      <c r="J20" s="42"/>
      <c r="L20" s="42"/>
      <c r="M20" s="42"/>
      <c r="N20" s="42"/>
      <c r="O20" s="42"/>
      <c r="Q20" s="42"/>
      <c r="R20" s="42"/>
      <c r="S20" s="42"/>
      <c r="T20" s="42"/>
      <c r="V20" s="42"/>
      <c r="W20" s="42"/>
      <c r="X20" s="42"/>
      <c r="Y20" s="42">
        <v>0</v>
      </c>
      <c r="Z20" s="146"/>
    </row>
    <row r="21" spans="2:26">
      <c r="B21" s="62" t="s">
        <v>68</v>
      </c>
      <c r="C21" s="118" t="s">
        <v>206</v>
      </c>
      <c r="D21" s="82">
        <v>-21543.371999999999</v>
      </c>
      <c r="E21" s="82">
        <v>-14586.315000000001</v>
      </c>
      <c r="F21" s="82">
        <v>-19006.323</v>
      </c>
      <c r="G21" s="82">
        <v>-22403</v>
      </c>
      <c r="H21" s="82">
        <v>-126900</v>
      </c>
      <c r="I21" s="82">
        <v>-84359</v>
      </c>
      <c r="J21" s="82">
        <v>-28992</v>
      </c>
      <c r="L21" s="82">
        <v>-54574</v>
      </c>
      <c r="M21" s="82">
        <v>-24387.717840000019</v>
      </c>
      <c r="N21" s="82">
        <v>-58900.282159999981</v>
      </c>
      <c r="O21" s="82">
        <v>10962</v>
      </c>
      <c r="Q21" s="82">
        <v>-44953.127600000022</v>
      </c>
      <c r="R21" s="82">
        <v>-7497.9464399999379</v>
      </c>
      <c r="S21" s="82">
        <v>-49179.925960000037</v>
      </c>
      <c r="T21" s="82">
        <v>17272.337829999982</v>
      </c>
      <c r="V21" s="82">
        <v>-26547</v>
      </c>
      <c r="W21" s="82">
        <v>11388</v>
      </c>
      <c r="X21" s="82">
        <v>-77542</v>
      </c>
      <c r="Y21" s="82">
        <v>63709</v>
      </c>
      <c r="Z21" s="146"/>
    </row>
    <row r="22" spans="2:26">
      <c r="B22" s="62" t="s">
        <v>69</v>
      </c>
      <c r="C22" s="118" t="s">
        <v>207</v>
      </c>
      <c r="D22" s="82">
        <v>-942.42399999999998</v>
      </c>
      <c r="E22" s="82">
        <v>-2102.4430000000002</v>
      </c>
      <c r="F22" s="82">
        <v>1590.86</v>
      </c>
      <c r="G22" s="82">
        <v>-3262</v>
      </c>
      <c r="H22" s="82">
        <v>-12262</v>
      </c>
      <c r="I22" s="82">
        <v>-4402</v>
      </c>
      <c r="J22" s="82">
        <v>-17374</v>
      </c>
      <c r="L22" s="82">
        <v>-8603</v>
      </c>
      <c r="M22" s="82">
        <v>-1665</v>
      </c>
      <c r="N22" s="82">
        <v>1697</v>
      </c>
      <c r="O22" s="82">
        <v>-3691</v>
      </c>
      <c r="Q22" s="82">
        <v>3479.6631399999974</v>
      </c>
      <c r="R22" s="82">
        <v>6511.3368600000031</v>
      </c>
      <c r="S22" s="82">
        <v>-10300</v>
      </c>
      <c r="T22" s="82">
        <v>-4093.4780999999707</v>
      </c>
      <c r="V22" s="82">
        <v>-2336</v>
      </c>
      <c r="W22" s="82">
        <v>7435</v>
      </c>
      <c r="X22" s="82">
        <v>-19415</v>
      </c>
      <c r="Y22" s="82">
        <v>-3058</v>
      </c>
      <c r="Z22" s="146"/>
    </row>
    <row r="23" spans="2:26">
      <c r="B23" s="62" t="s">
        <v>70</v>
      </c>
      <c r="C23" s="118" t="s">
        <v>208</v>
      </c>
      <c r="D23" s="82">
        <v>6171.1</v>
      </c>
      <c r="E23" s="82">
        <v>3961.86</v>
      </c>
      <c r="F23" s="82">
        <v>4625.1409999999996</v>
      </c>
      <c r="G23" s="82">
        <v>7758</v>
      </c>
      <c r="H23" s="82">
        <v>78274</v>
      </c>
      <c r="I23" s="82">
        <v>81713</v>
      </c>
      <c r="J23" s="82">
        <v>105920</v>
      </c>
      <c r="L23" s="82">
        <v>8880</v>
      </c>
      <c r="M23" s="82">
        <v>-3949</v>
      </c>
      <c r="N23" s="82">
        <v>57797</v>
      </c>
      <c r="O23" s="82">
        <v>15546</v>
      </c>
      <c r="Q23" s="82">
        <v>18507.903530000025</v>
      </c>
      <c r="R23" s="82">
        <v>-25200.903530000025</v>
      </c>
      <c r="S23" s="82">
        <v>51765</v>
      </c>
      <c r="T23" s="82">
        <v>36640.843491544692</v>
      </c>
      <c r="V23" s="82">
        <v>-4627</v>
      </c>
      <c r="W23" s="82">
        <v>8285</v>
      </c>
      <c r="X23" s="82">
        <v>59051</v>
      </c>
      <c r="Y23" s="82">
        <v>43211</v>
      </c>
      <c r="Z23" s="146"/>
    </row>
    <row r="24" spans="2:26" ht="24">
      <c r="B24" s="62" t="s">
        <v>71</v>
      </c>
      <c r="C24" s="118" t="s">
        <v>209</v>
      </c>
      <c r="D24" s="82">
        <v>416.75299999999999</v>
      </c>
      <c r="E24" s="82">
        <v>1635.329</v>
      </c>
      <c r="F24" s="82">
        <v>2268.1280000000002</v>
      </c>
      <c r="G24" s="82">
        <v>7990</v>
      </c>
      <c r="H24" s="82">
        <v>2615</v>
      </c>
      <c r="I24" s="82">
        <v>2310</v>
      </c>
      <c r="J24" s="82">
        <v>-481</v>
      </c>
      <c r="L24" s="82">
        <v>5407</v>
      </c>
      <c r="M24" s="82">
        <v>-1695.5421799999979</v>
      </c>
      <c r="N24" s="82">
        <v>7105.5421799999976</v>
      </c>
      <c r="O24" s="82">
        <v>-8202</v>
      </c>
      <c r="Q24" s="82">
        <v>1115.3663400000019</v>
      </c>
      <c r="R24" s="82">
        <v>-1605.3791000000001</v>
      </c>
      <c r="S24" s="82">
        <v>-243.98724000000186</v>
      </c>
      <c r="T24" s="82">
        <v>3044.1280000000042</v>
      </c>
      <c r="V24" s="82">
        <v>733</v>
      </c>
      <c r="W24" s="82">
        <v>-4644</v>
      </c>
      <c r="X24" s="82">
        <v>8009</v>
      </c>
      <c r="Y24" s="82">
        <v>-4579</v>
      </c>
      <c r="Z24" s="146"/>
    </row>
    <row r="25" spans="2:26">
      <c r="B25" s="62" t="s">
        <v>356</v>
      </c>
      <c r="C25" s="118" t="s">
        <v>357</v>
      </c>
      <c r="D25" s="82">
        <v>15.090999999999999</v>
      </c>
      <c r="E25" s="82">
        <v>-2.0619999999999998</v>
      </c>
      <c r="F25" s="82">
        <v>0</v>
      </c>
      <c r="G25" s="82">
        <v>0</v>
      </c>
      <c r="H25" s="82">
        <v>0</v>
      </c>
      <c r="I25" s="82">
        <v>0</v>
      </c>
      <c r="J25" s="82"/>
      <c r="L25" s="82">
        <v>0</v>
      </c>
      <c r="M25" s="82">
        <v>0</v>
      </c>
      <c r="N25" s="82">
        <v>0</v>
      </c>
      <c r="O25" s="82">
        <v>0</v>
      </c>
      <c r="Q25" s="82">
        <v>0</v>
      </c>
      <c r="R25" s="82">
        <v>0</v>
      </c>
      <c r="S25" s="82">
        <v>0</v>
      </c>
      <c r="T25" s="82">
        <v>0</v>
      </c>
      <c r="V25" s="82">
        <v>0</v>
      </c>
      <c r="W25" s="82">
        <v>0</v>
      </c>
      <c r="X25" s="82">
        <v>0</v>
      </c>
      <c r="Y25" s="82">
        <v>0</v>
      </c>
      <c r="Z25" s="146"/>
    </row>
    <row r="26" spans="2:26">
      <c r="B26" s="113" t="s">
        <v>72</v>
      </c>
      <c r="C26" s="114" t="s">
        <v>210</v>
      </c>
      <c r="D26" s="116">
        <f>SUM(D21:D25)</f>
        <v>-15882.851999999997</v>
      </c>
      <c r="E26" s="116">
        <f t="shared" ref="E26:G26" si="1">SUM(E21:E25)</f>
        <v>-11093.631000000001</v>
      </c>
      <c r="F26" s="116">
        <f t="shared" si="1"/>
        <v>-10522.194</v>
      </c>
      <c r="G26" s="116">
        <f t="shared" si="1"/>
        <v>-9917</v>
      </c>
      <c r="H26" s="116">
        <v>-58273</v>
      </c>
      <c r="I26" s="116">
        <v>-4738</v>
      </c>
      <c r="J26" s="116">
        <v>59073</v>
      </c>
      <c r="L26" s="116">
        <f t="shared" ref="L26:O26" si="2">SUM(L21:L25)</f>
        <v>-48890</v>
      </c>
      <c r="M26" s="116">
        <f t="shared" si="2"/>
        <v>-31697.260020000016</v>
      </c>
      <c r="N26" s="116">
        <f t="shared" si="2"/>
        <v>7699.260020000017</v>
      </c>
      <c r="O26" s="116">
        <f t="shared" si="2"/>
        <v>14615</v>
      </c>
      <c r="Q26" s="116">
        <f t="shared" ref="Q26:S26" si="3">SUM(Q21:Q25)</f>
        <v>-21850.194589999999</v>
      </c>
      <c r="R26" s="116">
        <f t="shared" si="3"/>
        <v>-27792.892209999962</v>
      </c>
      <c r="S26" s="116">
        <f t="shared" si="3"/>
        <v>-7958.9132000000391</v>
      </c>
      <c r="T26" s="116">
        <f>SUM(T21:T25)</f>
        <v>52863.831221544708</v>
      </c>
      <c r="V26" s="116">
        <v>-32778</v>
      </c>
      <c r="W26" s="116">
        <v>22465</v>
      </c>
      <c r="X26" s="116">
        <v>-29897</v>
      </c>
      <c r="Y26" s="116">
        <v>99283</v>
      </c>
      <c r="Z26" s="146"/>
    </row>
    <row r="27" spans="2:26" ht="5.45" customHeight="1">
      <c r="B27" s="74"/>
      <c r="C27" s="75"/>
      <c r="D27" s="179"/>
      <c r="E27" s="179"/>
      <c r="F27" s="179"/>
      <c r="G27" s="179"/>
      <c r="H27" s="43"/>
      <c r="I27" s="42"/>
      <c r="J27" s="42"/>
      <c r="L27" s="42"/>
      <c r="M27" s="42"/>
      <c r="N27" s="42"/>
      <c r="O27" s="42"/>
      <c r="Q27" s="42"/>
      <c r="R27" s="42"/>
      <c r="S27" s="42"/>
      <c r="T27" s="42"/>
      <c r="V27" s="42"/>
      <c r="W27" s="42"/>
      <c r="X27" s="42">
        <v>0</v>
      </c>
      <c r="Y27" s="42">
        <v>0</v>
      </c>
      <c r="Z27" s="146"/>
    </row>
    <row r="28" spans="2:26" ht="12.75" thickBot="1">
      <c r="B28" s="62" t="s">
        <v>73</v>
      </c>
      <c r="C28" s="118" t="s">
        <v>211</v>
      </c>
      <c r="D28" s="82">
        <v>0</v>
      </c>
      <c r="E28" s="82">
        <v>0</v>
      </c>
      <c r="F28" s="82">
        <v>0</v>
      </c>
      <c r="G28" s="82">
        <v>-1537</v>
      </c>
      <c r="H28" s="82">
        <v>-7675</v>
      </c>
      <c r="I28" s="82">
        <v>-10796</v>
      </c>
      <c r="J28" s="82">
        <v>-4072</v>
      </c>
      <c r="L28" s="82">
        <v>0</v>
      </c>
      <c r="M28" s="82">
        <v>-2455.2533114743974</v>
      </c>
      <c r="N28" s="82">
        <v>-1747.7466885256026</v>
      </c>
      <c r="O28" s="82">
        <v>-3472</v>
      </c>
      <c r="Q28" s="82">
        <v>-2047.22549</v>
      </c>
      <c r="R28" s="82">
        <v>-2671.0360000000001</v>
      </c>
      <c r="S28" s="82">
        <v>-2535.7385099999997</v>
      </c>
      <c r="T28" s="82">
        <v>-3541.5224900000003</v>
      </c>
      <c r="V28" s="82">
        <v>-1708</v>
      </c>
      <c r="W28" s="82">
        <v>-1081</v>
      </c>
      <c r="X28" s="82">
        <v>-431</v>
      </c>
      <c r="Y28" s="82">
        <v>-852</v>
      </c>
      <c r="Z28" s="146"/>
    </row>
    <row r="29" spans="2:26" ht="12.75" thickTop="1">
      <c r="B29" s="66" t="s">
        <v>74</v>
      </c>
      <c r="C29" s="67" t="s">
        <v>212</v>
      </c>
      <c r="D29" s="131">
        <f>SUM(D26,D19,D9)</f>
        <v>-21070.946999999996</v>
      </c>
      <c r="E29" s="131">
        <f t="shared" ref="E29:F29" si="4">SUM(E26,E19,E9)</f>
        <v>-14871.962000000001</v>
      </c>
      <c r="F29" s="131">
        <f t="shared" si="4"/>
        <v>-2367.4729999999995</v>
      </c>
      <c r="G29" s="131">
        <f>SUM(G26:G28,G19,G9)</f>
        <v>15297</v>
      </c>
      <c r="H29" s="131">
        <v>-17934</v>
      </c>
      <c r="I29" s="131">
        <v>46935</v>
      </c>
      <c r="J29" s="131">
        <v>103721</v>
      </c>
      <c r="L29" s="131">
        <f t="shared" ref="L29" si="5">SUM(L26:L28,L19,L9)</f>
        <v>-40159</v>
      </c>
      <c r="M29" s="131">
        <f>SUM(M26:M28,M19,M9)</f>
        <v>-23520.403071474411</v>
      </c>
      <c r="N29" s="131">
        <f>SUM(N26:N28,N19,N9)</f>
        <v>393.47907147440856</v>
      </c>
      <c r="O29" s="131">
        <f>SUM(O26:O28,O19,O9)</f>
        <v>45351.923999999999</v>
      </c>
      <c r="Q29" s="131">
        <f t="shared" ref="Q29:W29" si="6">SUM(Q26:Q28,Q19,Q9)</f>
        <v>-20809.003899999963</v>
      </c>
      <c r="R29" s="131">
        <f t="shared" si="6"/>
        <v>-13349.701720000003</v>
      </c>
      <c r="S29" s="131">
        <f t="shared" si="6"/>
        <v>-4185.7023800000306</v>
      </c>
      <c r="T29" s="131">
        <f t="shared" si="6"/>
        <v>85279.979721544951</v>
      </c>
      <c r="V29" s="131">
        <f t="shared" si="6"/>
        <v>-22705</v>
      </c>
      <c r="W29" s="131">
        <f t="shared" si="6"/>
        <v>36808</v>
      </c>
      <c r="X29" s="131">
        <f>SUM(X26:X28,X19,X9)</f>
        <v>-25043</v>
      </c>
      <c r="Y29" s="131">
        <v>114661</v>
      </c>
      <c r="Z29" s="146"/>
    </row>
    <row r="30" spans="2:26">
      <c r="B30" s="148"/>
      <c r="C30" s="134"/>
      <c r="D30" s="134"/>
      <c r="E30" s="134"/>
      <c r="F30" s="134"/>
      <c r="G30" s="134"/>
      <c r="H30" s="149"/>
      <c r="I30" s="149"/>
      <c r="J30" s="149"/>
      <c r="L30" s="149"/>
      <c r="M30" s="149"/>
      <c r="N30" s="149"/>
      <c r="O30" s="149"/>
      <c r="Q30" s="149"/>
      <c r="R30" s="149"/>
      <c r="S30" s="149"/>
      <c r="T30" s="149"/>
      <c r="V30" s="149"/>
      <c r="W30" s="149"/>
      <c r="X30" s="149"/>
      <c r="Y30" s="149"/>
      <c r="Z30" s="146"/>
    </row>
    <row r="31" spans="2:26">
      <c r="B31" s="148"/>
      <c r="C31" s="134"/>
      <c r="D31" s="134"/>
      <c r="E31" s="134"/>
      <c r="F31" s="134"/>
      <c r="G31" s="134"/>
      <c r="H31" s="149"/>
      <c r="I31" s="149"/>
      <c r="J31" s="149"/>
      <c r="L31" s="149"/>
      <c r="M31" s="149"/>
      <c r="N31" s="149"/>
      <c r="O31" s="149"/>
      <c r="Q31" s="149"/>
      <c r="R31" s="149"/>
      <c r="S31" s="149"/>
      <c r="T31" s="149"/>
      <c r="V31" s="149"/>
      <c r="W31" s="149"/>
      <c r="X31" s="149"/>
      <c r="Y31" s="149"/>
      <c r="Z31" s="146"/>
    </row>
    <row r="32" spans="2:26">
      <c r="B32" s="148"/>
      <c r="C32" s="134"/>
      <c r="D32" s="134"/>
      <c r="E32" s="134"/>
      <c r="F32" s="134"/>
      <c r="G32" s="134"/>
      <c r="H32" s="149"/>
      <c r="I32" s="149"/>
      <c r="J32" s="149"/>
      <c r="L32" s="149"/>
      <c r="M32" s="149"/>
      <c r="N32" s="149"/>
      <c r="O32" s="149"/>
      <c r="Q32" s="149"/>
      <c r="R32" s="149"/>
      <c r="S32" s="149"/>
      <c r="T32" s="149"/>
      <c r="V32" s="149"/>
      <c r="W32" s="149"/>
      <c r="X32" s="149"/>
      <c r="Y32" s="149"/>
      <c r="Z32" s="146"/>
    </row>
    <row r="33" spans="2:26" ht="14.25">
      <c r="B33" s="191" t="s">
        <v>75</v>
      </c>
      <c r="C33" s="191" t="s">
        <v>152</v>
      </c>
      <c r="D33" s="35" t="s">
        <v>178</v>
      </c>
      <c r="E33" s="35"/>
      <c r="F33" s="35"/>
      <c r="G33" s="35"/>
      <c r="H33" s="35"/>
      <c r="I33" s="35"/>
      <c r="J33" s="35"/>
      <c r="L33" s="35" t="s">
        <v>267</v>
      </c>
      <c r="M33" s="35"/>
      <c r="N33" s="35"/>
      <c r="O33" s="35"/>
      <c r="Q33" s="35" t="s">
        <v>268</v>
      </c>
      <c r="R33" s="35"/>
      <c r="S33" s="35"/>
      <c r="T33" s="35"/>
      <c r="V33" s="35" t="s">
        <v>367</v>
      </c>
      <c r="W33" s="35"/>
      <c r="X33" s="35"/>
      <c r="Y33" s="35"/>
      <c r="Z33" s="146"/>
    </row>
    <row r="34" spans="2:26">
      <c r="B34" s="191"/>
      <c r="C34" s="191"/>
      <c r="D34" s="29" t="s">
        <v>274</v>
      </c>
      <c r="E34" s="29" t="s">
        <v>273</v>
      </c>
      <c r="F34" s="29" t="s">
        <v>263</v>
      </c>
      <c r="G34" s="29" t="s">
        <v>264</v>
      </c>
      <c r="H34" s="29" t="s">
        <v>265</v>
      </c>
      <c r="I34" s="29" t="s">
        <v>266</v>
      </c>
      <c r="J34" s="29" t="s">
        <v>425</v>
      </c>
      <c r="L34" s="29" t="s">
        <v>269</v>
      </c>
      <c r="M34" s="29" t="s">
        <v>270</v>
      </c>
      <c r="N34" s="29" t="s">
        <v>271</v>
      </c>
      <c r="O34" s="29" t="s">
        <v>272</v>
      </c>
      <c r="Q34" s="29" t="s">
        <v>269</v>
      </c>
      <c r="R34" s="29" t="s">
        <v>270</v>
      </c>
      <c r="S34" s="29" t="s">
        <v>271</v>
      </c>
      <c r="T34" s="29" t="s">
        <v>272</v>
      </c>
      <c r="V34" s="30" t="s">
        <v>269</v>
      </c>
      <c r="W34" s="30" t="s">
        <v>270</v>
      </c>
      <c r="X34" s="30" t="s">
        <v>271</v>
      </c>
      <c r="Y34" s="30" t="s">
        <v>272</v>
      </c>
      <c r="Z34" s="146"/>
    </row>
    <row r="35" spans="2:26" ht="6" customHeight="1">
      <c r="B35" s="148"/>
      <c r="C35" s="134"/>
      <c r="D35" s="134"/>
      <c r="E35" s="134"/>
      <c r="F35" s="134"/>
      <c r="G35" s="134"/>
      <c r="H35" s="149"/>
      <c r="I35" s="149"/>
      <c r="J35" s="149"/>
      <c r="L35" s="149"/>
      <c r="M35" s="149"/>
      <c r="N35" s="149"/>
      <c r="O35" s="149"/>
      <c r="Q35" s="149"/>
      <c r="R35" s="149"/>
      <c r="S35" s="149"/>
      <c r="T35" s="149"/>
      <c r="V35" s="149"/>
      <c r="W35" s="149"/>
      <c r="X35" s="149"/>
      <c r="Y35" s="149"/>
      <c r="Z35" s="146"/>
    </row>
    <row r="36" spans="2:26" ht="24">
      <c r="B36" s="62" t="s">
        <v>76</v>
      </c>
      <c r="C36" s="62" t="s">
        <v>213</v>
      </c>
      <c r="D36" s="82">
        <v>0</v>
      </c>
      <c r="E36" s="82">
        <v>0</v>
      </c>
      <c r="F36" s="82">
        <v>0</v>
      </c>
      <c r="G36" s="82">
        <v>-2042</v>
      </c>
      <c r="H36" s="82">
        <v>-3561</v>
      </c>
      <c r="I36" s="82">
        <v>-4454</v>
      </c>
      <c r="J36" s="82">
        <v>-6628</v>
      </c>
      <c r="L36" s="82">
        <v>-704</v>
      </c>
      <c r="M36" s="82">
        <v>-924.79451000000097</v>
      </c>
      <c r="N36" s="82">
        <v>-831.20548999999903</v>
      </c>
      <c r="O36" s="82">
        <v>-1101</v>
      </c>
      <c r="Q36" s="82">
        <v>-1122.538659999999</v>
      </c>
      <c r="R36" s="82">
        <v>-1060.6545700000006</v>
      </c>
      <c r="S36" s="82">
        <v>-1141.8067700000006</v>
      </c>
      <c r="T36" s="82">
        <v>-1129.0772899999999</v>
      </c>
      <c r="V36" s="82">
        <v>-1505</v>
      </c>
      <c r="W36" s="82">
        <v>-1596</v>
      </c>
      <c r="X36" s="82">
        <v>-2014</v>
      </c>
      <c r="Y36" s="82">
        <v>-1513</v>
      </c>
    </row>
    <row r="37" spans="2:26" ht="24" hidden="1">
      <c r="B37" s="62" t="s">
        <v>77</v>
      </c>
      <c r="C37" s="62" t="s">
        <v>214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/>
      <c r="L37" s="82">
        <v>0</v>
      </c>
      <c r="M37" s="82">
        <v>0</v>
      </c>
      <c r="N37" s="82">
        <v>0</v>
      </c>
      <c r="O37" s="82">
        <v>0</v>
      </c>
      <c r="Q37" s="82">
        <v>0</v>
      </c>
      <c r="R37" s="82">
        <v>0</v>
      </c>
      <c r="S37" s="82">
        <v>0</v>
      </c>
      <c r="T37" s="82">
        <v>0</v>
      </c>
      <c r="V37" s="82"/>
      <c r="W37" s="82"/>
      <c r="X37" s="82">
        <v>0</v>
      </c>
      <c r="Y37" s="82">
        <v>0</v>
      </c>
    </row>
    <row r="38" spans="2:26" ht="24">
      <c r="B38" s="62" t="s">
        <v>78</v>
      </c>
      <c r="C38" s="62" t="s">
        <v>215</v>
      </c>
      <c r="D38" s="82">
        <v>-1758.3520000000001</v>
      </c>
      <c r="E38" s="82">
        <v>-2718.8629999999998</v>
      </c>
      <c r="F38" s="82">
        <v>-4256.6679999999997</v>
      </c>
      <c r="G38" s="82">
        <v>-3330</v>
      </c>
      <c r="H38" s="82">
        <v>-10928</v>
      </c>
      <c r="I38" s="82">
        <v>-12184</v>
      </c>
      <c r="J38" s="82">
        <v>-4053</v>
      </c>
      <c r="L38" s="82">
        <v>-618</v>
      </c>
      <c r="M38" s="82">
        <v>-4212.5414500000034</v>
      </c>
      <c r="N38" s="82">
        <v>-3976.4585499999971</v>
      </c>
      <c r="O38" s="82">
        <v>-2121</v>
      </c>
      <c r="Q38" s="82">
        <v>-2355.4896100000033</v>
      </c>
      <c r="R38" s="82">
        <v>-3563.3921718699175</v>
      </c>
      <c r="S38" s="82">
        <v>-3799.1182181300792</v>
      </c>
      <c r="T38" s="82">
        <v>-2466.0686115447002</v>
      </c>
      <c r="V38" s="82">
        <v>-626</v>
      </c>
      <c r="W38" s="82">
        <v>-1223</v>
      </c>
      <c r="X38" s="82">
        <v>-1210</v>
      </c>
      <c r="Y38" s="82">
        <v>-994</v>
      </c>
    </row>
    <row r="39" spans="2:26" ht="24">
      <c r="B39" s="62" t="s">
        <v>79</v>
      </c>
      <c r="C39" s="62" t="s">
        <v>216</v>
      </c>
      <c r="D39" s="82">
        <v>109.694</v>
      </c>
      <c r="E39" s="82">
        <v>0</v>
      </c>
      <c r="F39" s="82">
        <v>0</v>
      </c>
      <c r="G39" s="82">
        <v>13</v>
      </c>
      <c r="H39" s="82">
        <v>4</v>
      </c>
      <c r="I39" s="82">
        <v>167</v>
      </c>
      <c r="J39" s="82">
        <v>12</v>
      </c>
      <c r="L39" s="82">
        <v>0</v>
      </c>
      <c r="M39" s="82">
        <v>4.14032</v>
      </c>
      <c r="N39" s="82">
        <v>-0.14031999999999972</v>
      </c>
      <c r="O39" s="82">
        <v>0</v>
      </c>
      <c r="Q39" s="82">
        <v>0</v>
      </c>
      <c r="R39" s="82">
        <v>0</v>
      </c>
      <c r="S39" s="82">
        <v>167</v>
      </c>
      <c r="T39" s="82">
        <v>0.217</v>
      </c>
      <c r="V39" s="82"/>
      <c r="W39" s="82">
        <v>3</v>
      </c>
      <c r="X39" s="82">
        <v>0</v>
      </c>
      <c r="Y39" s="82">
        <v>9</v>
      </c>
    </row>
    <row r="40" spans="2:26">
      <c r="B40" s="62" t="s">
        <v>80</v>
      </c>
      <c r="C40" s="62" t="s">
        <v>217</v>
      </c>
      <c r="D40" s="82">
        <v>-204.96</v>
      </c>
      <c r="E40" s="82">
        <v>-7.266</v>
      </c>
      <c r="F40" s="82">
        <v>0</v>
      </c>
      <c r="G40" s="82">
        <v>200</v>
      </c>
      <c r="H40" s="82">
        <v>0</v>
      </c>
      <c r="I40" s="82">
        <v>0</v>
      </c>
      <c r="J40" s="82"/>
      <c r="L40" s="82">
        <v>0</v>
      </c>
      <c r="M40" s="82">
        <v>0</v>
      </c>
      <c r="N40" s="82">
        <v>0</v>
      </c>
      <c r="O40" s="82">
        <v>0</v>
      </c>
      <c r="Q40" s="82">
        <v>0</v>
      </c>
      <c r="R40" s="82">
        <v>0</v>
      </c>
      <c r="S40" s="82">
        <v>0</v>
      </c>
      <c r="T40" s="82">
        <v>0</v>
      </c>
      <c r="V40" s="82"/>
      <c r="W40" s="82"/>
      <c r="X40" s="82">
        <v>0</v>
      </c>
      <c r="Y40" s="82">
        <v>0</v>
      </c>
    </row>
    <row r="41" spans="2:26">
      <c r="B41" s="62" t="s">
        <v>81</v>
      </c>
      <c r="C41" s="62" t="s">
        <v>218</v>
      </c>
      <c r="D41" s="82">
        <v>0</v>
      </c>
      <c r="E41" s="82">
        <v>0</v>
      </c>
      <c r="F41" s="82">
        <v>0</v>
      </c>
      <c r="G41" s="82">
        <v>1819</v>
      </c>
      <c r="H41" s="82">
        <v>0</v>
      </c>
      <c r="I41" s="82">
        <v>0</v>
      </c>
      <c r="J41" s="82"/>
      <c r="L41" s="82">
        <v>0</v>
      </c>
      <c r="M41" s="82">
        <v>0</v>
      </c>
      <c r="N41" s="82">
        <v>0</v>
      </c>
      <c r="O41" s="82">
        <v>0</v>
      </c>
      <c r="Q41" s="82">
        <v>0</v>
      </c>
      <c r="R41" s="82">
        <v>0</v>
      </c>
      <c r="S41" s="82">
        <v>0</v>
      </c>
      <c r="T41" s="82">
        <v>0</v>
      </c>
      <c r="V41" s="82"/>
      <c r="W41" s="82"/>
      <c r="X41" s="82">
        <v>0</v>
      </c>
      <c r="Y41" s="82">
        <v>0</v>
      </c>
    </row>
    <row r="42" spans="2:26">
      <c r="B42" s="62" t="s">
        <v>262</v>
      </c>
      <c r="C42" s="62" t="s">
        <v>394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-5000</v>
      </c>
      <c r="J42" s="82">
        <v>-3025</v>
      </c>
      <c r="L42" s="82">
        <v>0</v>
      </c>
      <c r="M42" s="82">
        <v>0</v>
      </c>
      <c r="N42" s="82">
        <v>0</v>
      </c>
      <c r="O42" s="82">
        <v>0</v>
      </c>
      <c r="Q42" s="82">
        <v>0</v>
      </c>
      <c r="R42" s="82">
        <v>0</v>
      </c>
      <c r="S42" s="82">
        <v>0</v>
      </c>
      <c r="T42" s="82">
        <v>-4999.9999800000005</v>
      </c>
      <c r="V42" s="82">
        <v>-3000</v>
      </c>
      <c r="W42" s="82">
        <v>0</v>
      </c>
      <c r="X42" s="82">
        <v>0</v>
      </c>
      <c r="Y42" s="82">
        <v>-25</v>
      </c>
    </row>
    <row r="43" spans="2:26">
      <c r="B43" s="62" t="s">
        <v>82</v>
      </c>
      <c r="C43" s="62" t="s">
        <v>219</v>
      </c>
      <c r="D43" s="82">
        <v>0</v>
      </c>
      <c r="E43" s="82">
        <v>0</v>
      </c>
      <c r="F43" s="82">
        <v>0</v>
      </c>
      <c r="G43" s="82">
        <v>23</v>
      </c>
      <c r="H43" s="82">
        <v>2</v>
      </c>
      <c r="I43" s="82">
        <v>39</v>
      </c>
      <c r="J43" s="82">
        <v>67</v>
      </c>
      <c r="L43" s="82">
        <v>0</v>
      </c>
      <c r="M43" s="82">
        <v>0</v>
      </c>
      <c r="N43" s="82">
        <v>0</v>
      </c>
      <c r="O43" s="82">
        <v>2</v>
      </c>
      <c r="Q43" s="82">
        <v>4.7901199999999999</v>
      </c>
      <c r="R43" s="82">
        <v>9.2549599999999987</v>
      </c>
      <c r="S43" s="82">
        <v>11.95492</v>
      </c>
      <c r="T43" s="82">
        <v>12.97039</v>
      </c>
      <c r="V43" s="82">
        <v>4</v>
      </c>
      <c r="W43" s="82">
        <v>13</v>
      </c>
      <c r="X43" s="82">
        <v>18</v>
      </c>
      <c r="Y43" s="82">
        <v>32</v>
      </c>
    </row>
    <row r="44" spans="2:26" ht="24">
      <c r="B44" s="62" t="s">
        <v>399</v>
      </c>
      <c r="C44" s="62" t="s">
        <v>400</v>
      </c>
      <c r="D44" s="149"/>
      <c r="E44" s="82"/>
      <c r="F44" s="82"/>
      <c r="G44" s="82"/>
      <c r="H44" s="82"/>
      <c r="I44" s="82"/>
      <c r="J44" s="82">
        <v>177</v>
      </c>
      <c r="L44" s="82"/>
      <c r="M44" s="82"/>
      <c r="N44" s="82"/>
      <c r="O44" s="82"/>
      <c r="Q44" s="82"/>
      <c r="R44" s="82"/>
      <c r="S44" s="82"/>
      <c r="T44" s="82"/>
      <c r="V44" s="82"/>
      <c r="W44" s="82">
        <v>33</v>
      </c>
      <c r="X44" s="82">
        <v>0</v>
      </c>
      <c r="Y44" s="82">
        <v>144</v>
      </c>
    </row>
    <row r="45" spans="2:26" ht="12.75" thickBot="1">
      <c r="B45" s="185" t="s">
        <v>426</v>
      </c>
      <c r="C45" s="185" t="s">
        <v>427</v>
      </c>
      <c r="D45" s="177"/>
      <c r="E45" s="82"/>
      <c r="F45" s="82"/>
      <c r="G45" s="82"/>
      <c r="H45" s="82"/>
      <c r="I45" s="82"/>
      <c r="J45" s="82">
        <v>2584</v>
      </c>
      <c r="L45" s="82"/>
      <c r="M45" s="82"/>
      <c r="N45" s="82"/>
      <c r="O45" s="82"/>
      <c r="Q45" s="82"/>
      <c r="R45" s="82"/>
      <c r="S45" s="82"/>
      <c r="T45" s="82"/>
      <c r="V45" s="82"/>
      <c r="W45" s="82"/>
      <c r="X45" s="82"/>
      <c r="Y45" s="82"/>
    </row>
    <row r="46" spans="2:26" ht="12.75" thickTop="1">
      <c r="B46" s="66" t="s">
        <v>83</v>
      </c>
      <c r="C46" s="67" t="s">
        <v>220</v>
      </c>
      <c r="D46" s="131">
        <f>SUM(D36:D43)</f>
        <v>-1853.6180000000002</v>
      </c>
      <c r="E46" s="131">
        <f>SUM(E36:E43)</f>
        <v>-2726.1289999999999</v>
      </c>
      <c r="F46" s="131">
        <f t="shared" ref="F46:G46" si="7">SUM(F36:F43)</f>
        <v>-4256.6679999999997</v>
      </c>
      <c r="G46" s="131">
        <f t="shared" si="7"/>
        <v>-3317</v>
      </c>
      <c r="H46" s="131">
        <v>-14483</v>
      </c>
      <c r="I46" s="131">
        <v>-21432</v>
      </c>
      <c r="J46" s="131">
        <v>-10866</v>
      </c>
      <c r="L46" s="131">
        <f t="shared" ref="L46:O46" si="8">SUM(L36:L43)</f>
        <v>-1322</v>
      </c>
      <c r="M46" s="131">
        <f t="shared" si="8"/>
        <v>-5133.1956400000036</v>
      </c>
      <c r="N46" s="131">
        <f t="shared" si="8"/>
        <v>-4807.8043599999964</v>
      </c>
      <c r="O46" s="131">
        <f t="shared" si="8"/>
        <v>-3220</v>
      </c>
      <c r="Q46" s="131">
        <f t="shared" ref="Q46:V46" si="9">SUM(Q36:Q43)</f>
        <v>-3473.2381500000024</v>
      </c>
      <c r="R46" s="131">
        <f t="shared" si="9"/>
        <v>-4614.7917818699179</v>
      </c>
      <c r="S46" s="131">
        <f t="shared" si="9"/>
        <v>-4761.9700681300801</v>
      </c>
      <c r="T46" s="131">
        <f t="shared" si="9"/>
        <v>-8581.9584915446994</v>
      </c>
      <c r="V46" s="131">
        <f t="shared" si="9"/>
        <v>-5127</v>
      </c>
      <c r="W46" s="131">
        <f>SUM(W36:W44)</f>
        <v>-2770</v>
      </c>
      <c r="X46" s="131">
        <f>SUM(X36:X44)</f>
        <v>-3206</v>
      </c>
      <c r="Y46" s="131">
        <v>237</v>
      </c>
      <c r="Z46" s="146"/>
    </row>
    <row r="47" spans="2:26" ht="8.4499999999999993" customHeight="1">
      <c r="B47" s="74"/>
      <c r="C47" s="75"/>
      <c r="D47" s="75"/>
      <c r="E47" s="75"/>
      <c r="F47" s="75"/>
      <c r="G47" s="75"/>
      <c r="H47" s="42"/>
      <c r="I47" s="42"/>
      <c r="J47" s="42"/>
      <c r="L47" s="42"/>
      <c r="M47" s="42"/>
      <c r="N47" s="42"/>
      <c r="O47" s="42"/>
      <c r="Q47" s="42"/>
      <c r="R47" s="42"/>
      <c r="S47" s="42"/>
      <c r="T47" s="42"/>
      <c r="V47" s="42"/>
      <c r="W47" s="42"/>
      <c r="X47" s="42"/>
      <c r="Y47" s="42"/>
      <c r="Z47" s="146"/>
    </row>
    <row r="48" spans="2:26" ht="14.25">
      <c r="B48" s="191" t="s">
        <v>84</v>
      </c>
      <c r="C48" s="191" t="s">
        <v>153</v>
      </c>
      <c r="D48" s="35" t="s">
        <v>178</v>
      </c>
      <c r="E48" s="35"/>
      <c r="F48" s="35"/>
      <c r="G48" s="35"/>
      <c r="H48" s="35"/>
      <c r="I48" s="35"/>
      <c r="J48" s="35"/>
      <c r="L48" s="35" t="s">
        <v>267</v>
      </c>
      <c r="M48" s="35"/>
      <c r="N48" s="35"/>
      <c r="O48" s="35"/>
      <c r="Q48" s="35" t="s">
        <v>268</v>
      </c>
      <c r="R48" s="35"/>
      <c r="S48" s="35"/>
      <c r="T48" s="35"/>
      <c r="V48" s="35" t="s">
        <v>367</v>
      </c>
      <c r="W48" s="35"/>
      <c r="X48" s="35"/>
      <c r="Y48" s="35"/>
      <c r="Z48" s="146"/>
    </row>
    <row r="49" spans="2:26">
      <c r="B49" s="191"/>
      <c r="C49" s="191"/>
      <c r="D49" s="29" t="s">
        <v>274</v>
      </c>
      <c r="E49" s="29" t="s">
        <v>273</v>
      </c>
      <c r="F49" s="29" t="s">
        <v>263</v>
      </c>
      <c r="G49" s="29" t="s">
        <v>264</v>
      </c>
      <c r="H49" s="29" t="s">
        <v>265</v>
      </c>
      <c r="I49" s="29" t="s">
        <v>266</v>
      </c>
      <c r="J49" s="29" t="s">
        <v>425</v>
      </c>
      <c r="L49" s="29" t="s">
        <v>269</v>
      </c>
      <c r="M49" s="29" t="s">
        <v>270</v>
      </c>
      <c r="N49" s="29" t="s">
        <v>271</v>
      </c>
      <c r="O49" s="29" t="s">
        <v>272</v>
      </c>
      <c r="Q49" s="29" t="s">
        <v>269</v>
      </c>
      <c r="R49" s="29" t="s">
        <v>270</v>
      </c>
      <c r="S49" s="29" t="s">
        <v>271</v>
      </c>
      <c r="T49" s="29" t="s">
        <v>272</v>
      </c>
      <c r="V49" s="30" t="s">
        <v>269</v>
      </c>
      <c r="W49" s="30" t="s">
        <v>270</v>
      </c>
      <c r="X49" s="30" t="s">
        <v>271</v>
      </c>
      <c r="Y49" s="30" t="s">
        <v>272</v>
      </c>
      <c r="Z49" s="146"/>
    </row>
    <row r="50" spans="2:26" ht="9" customHeight="1">
      <c r="B50" s="74"/>
      <c r="C50" s="75"/>
      <c r="D50" s="75"/>
      <c r="E50" s="75"/>
      <c r="F50" s="75"/>
      <c r="G50" s="75"/>
      <c r="H50" s="42"/>
      <c r="I50" s="42"/>
      <c r="J50" s="42"/>
      <c r="L50" s="42"/>
      <c r="M50" s="42"/>
      <c r="N50" s="42"/>
      <c r="O50" s="42"/>
      <c r="Q50" s="42"/>
      <c r="R50" s="42"/>
      <c r="S50" s="42"/>
      <c r="T50" s="42"/>
      <c r="V50" s="42"/>
      <c r="W50" s="42"/>
      <c r="X50" s="42"/>
      <c r="Y50" s="42"/>
      <c r="Z50" s="146"/>
    </row>
    <row r="51" spans="2:26">
      <c r="B51" s="62" t="s">
        <v>85</v>
      </c>
      <c r="C51" s="118" t="s">
        <v>221</v>
      </c>
      <c r="D51" s="147">
        <v>11998.38</v>
      </c>
      <c r="E51" s="147">
        <v>16021.794</v>
      </c>
      <c r="F51" s="147">
        <v>8297.2199999999993</v>
      </c>
      <c r="G51" s="82">
        <v>0</v>
      </c>
      <c r="H51" s="147">
        <v>44823</v>
      </c>
      <c r="I51" s="82">
        <v>7</v>
      </c>
      <c r="J51" s="82">
        <v>29007</v>
      </c>
      <c r="L51" s="82">
        <v>44815</v>
      </c>
      <c r="M51" s="82">
        <v>0</v>
      </c>
      <c r="N51" s="82">
        <v>-0.4867989243194461</v>
      </c>
      <c r="O51" s="82">
        <v>8</v>
      </c>
      <c r="Q51" s="82">
        <v>0</v>
      </c>
      <c r="R51" s="82">
        <v>0</v>
      </c>
      <c r="S51" s="82">
        <v>0</v>
      </c>
      <c r="T51" s="82">
        <v>7.3550000000000004</v>
      </c>
      <c r="V51" s="82"/>
      <c r="W51" s="82"/>
      <c r="X51" s="82">
        <v>7</v>
      </c>
      <c r="Y51" s="82">
        <v>29000</v>
      </c>
      <c r="Z51" s="146"/>
    </row>
    <row r="52" spans="2:26">
      <c r="B52" s="62" t="s">
        <v>86</v>
      </c>
      <c r="C52" s="118" t="s">
        <v>222</v>
      </c>
      <c r="D52" s="82">
        <v>0</v>
      </c>
      <c r="E52" s="82">
        <v>0</v>
      </c>
      <c r="F52" s="82">
        <v>0</v>
      </c>
      <c r="G52" s="82">
        <v>10000</v>
      </c>
      <c r="H52" s="82">
        <v>4287</v>
      </c>
      <c r="I52" s="82">
        <v>22319</v>
      </c>
      <c r="J52" s="82">
        <v>8105</v>
      </c>
      <c r="L52" s="82">
        <v>0</v>
      </c>
      <c r="M52" s="82">
        <v>0</v>
      </c>
      <c r="N52" s="82">
        <v>8</v>
      </c>
      <c r="O52" s="82">
        <v>4279</v>
      </c>
      <c r="Q52" s="82">
        <v>0</v>
      </c>
      <c r="R52" s="82">
        <v>22318.560519999999</v>
      </c>
      <c r="S52" s="82">
        <v>7.4394800000004473</v>
      </c>
      <c r="T52" s="82">
        <v>-7.4394800000004473</v>
      </c>
      <c r="V52" s="82"/>
      <c r="W52" s="82"/>
      <c r="X52" s="82">
        <v>8159</v>
      </c>
      <c r="Y52" s="82">
        <v>-54</v>
      </c>
      <c r="Z52" s="146"/>
    </row>
    <row r="53" spans="2:26" ht="24">
      <c r="B53" s="62" t="s">
        <v>87</v>
      </c>
      <c r="C53" s="118" t="s">
        <v>223</v>
      </c>
      <c r="D53" s="82">
        <v>16954.347000000002</v>
      </c>
      <c r="E53" s="82">
        <v>7537.1679999999997</v>
      </c>
      <c r="F53" s="82">
        <v>8169.5659999999998</v>
      </c>
      <c r="G53" s="82">
        <v>0</v>
      </c>
      <c r="H53" s="82">
        <v>0</v>
      </c>
      <c r="I53" s="147">
        <v>34172</v>
      </c>
      <c r="J53" s="147">
        <v>10175</v>
      </c>
      <c r="L53" s="147">
        <v>0</v>
      </c>
      <c r="M53" s="147">
        <v>15116.753710000001</v>
      </c>
      <c r="N53" s="147">
        <v>-5051.7537100000009</v>
      </c>
      <c r="O53" s="147">
        <v>-10065</v>
      </c>
      <c r="Q53" s="147">
        <v>17080.350670000003</v>
      </c>
      <c r="R53" s="147">
        <v>19208.142959999994</v>
      </c>
      <c r="S53" s="147">
        <v>14845.506370000005</v>
      </c>
      <c r="T53" s="147">
        <v>-16962.389760000005</v>
      </c>
      <c r="V53" s="147">
        <v>40710</v>
      </c>
      <c r="W53" s="147">
        <v>-1728</v>
      </c>
      <c r="X53" s="82">
        <v>18574</v>
      </c>
      <c r="Y53" s="82">
        <v>-47381</v>
      </c>
      <c r="Z53" s="146"/>
    </row>
    <row r="54" spans="2:26">
      <c r="B54" s="62" t="s">
        <v>88</v>
      </c>
      <c r="C54" s="118" t="s">
        <v>224</v>
      </c>
      <c r="D54" s="82">
        <v>0</v>
      </c>
      <c r="E54" s="82">
        <v>0</v>
      </c>
      <c r="F54" s="82">
        <v>0</v>
      </c>
      <c r="G54" s="82">
        <v>-4085</v>
      </c>
      <c r="H54" s="82">
        <v>-2898</v>
      </c>
      <c r="I54" s="82">
        <v>0</v>
      </c>
      <c r="J54" s="82"/>
      <c r="L54" s="82">
        <v>-13377</v>
      </c>
      <c r="M54" s="82">
        <v>13377</v>
      </c>
      <c r="N54" s="82">
        <v>0</v>
      </c>
      <c r="O54" s="82">
        <v>-2898</v>
      </c>
      <c r="Q54" s="82">
        <v>0</v>
      </c>
      <c r="R54" s="82">
        <v>0</v>
      </c>
      <c r="S54" s="82">
        <v>0</v>
      </c>
      <c r="T54" s="82">
        <v>0</v>
      </c>
      <c r="V54" s="82"/>
      <c r="W54" s="82"/>
      <c r="X54" s="82">
        <v>0</v>
      </c>
      <c r="Y54" s="82">
        <v>0</v>
      </c>
      <c r="Z54" s="146"/>
    </row>
    <row r="55" spans="2:26">
      <c r="B55" s="62" t="s">
        <v>89</v>
      </c>
      <c r="C55" s="118" t="s">
        <v>225</v>
      </c>
      <c r="D55" s="82">
        <v>-2411.2579999999998</v>
      </c>
      <c r="E55" s="82">
        <v>-2567.4569999999999</v>
      </c>
      <c r="F55" s="82">
        <v>-3494.085</v>
      </c>
      <c r="G55" s="82">
        <v>-5530</v>
      </c>
      <c r="H55" s="82">
        <v>-10441</v>
      </c>
      <c r="I55" s="82">
        <v>-11931</v>
      </c>
      <c r="J55" s="82">
        <v>-13956</v>
      </c>
      <c r="L55" s="82">
        <v>-1721</v>
      </c>
      <c r="M55" s="82">
        <v>-2808.6644640181457</v>
      </c>
      <c r="N55" s="82">
        <v>-2702.3355359818543</v>
      </c>
      <c r="O55" s="82">
        <v>-3209</v>
      </c>
      <c r="Q55" s="82">
        <v>-3430.7619099999833</v>
      </c>
      <c r="R55" s="82">
        <v>-2655.8125500000156</v>
      </c>
      <c r="S55" s="82">
        <v>-2890.4255400000011</v>
      </c>
      <c r="T55" s="82">
        <v>-2953.9789600000008</v>
      </c>
      <c r="V55" s="82">
        <v>-3525</v>
      </c>
      <c r="W55" s="147">
        <v>-3108</v>
      </c>
      <c r="X55" s="82">
        <v>-3698</v>
      </c>
      <c r="Y55" s="82">
        <v>-3625</v>
      </c>
      <c r="Z55" s="146"/>
    </row>
    <row r="56" spans="2:26" ht="24">
      <c r="B56" s="62" t="s">
        <v>245</v>
      </c>
      <c r="C56" s="118" t="s">
        <v>246</v>
      </c>
      <c r="D56" s="82">
        <v>0</v>
      </c>
      <c r="E56" s="82">
        <v>0</v>
      </c>
      <c r="F56" s="82">
        <v>0</v>
      </c>
      <c r="G56" s="82">
        <v>-302</v>
      </c>
      <c r="H56" s="82">
        <v>0</v>
      </c>
      <c r="I56" s="82">
        <v>-33557</v>
      </c>
      <c r="J56" s="82">
        <v>-69987</v>
      </c>
      <c r="L56" s="82">
        <v>0</v>
      </c>
      <c r="M56" s="82">
        <v>0</v>
      </c>
      <c r="N56" s="82">
        <v>0</v>
      </c>
      <c r="O56" s="82">
        <v>0</v>
      </c>
      <c r="Q56" s="82">
        <v>-428.55044999999819</v>
      </c>
      <c r="R56" s="82">
        <v>-2475.9994100000049</v>
      </c>
      <c r="S56" s="82">
        <v>-11784.450139999997</v>
      </c>
      <c r="T56" s="82">
        <v>-18867.855609999999</v>
      </c>
      <c r="V56" s="82">
        <v>-15436</v>
      </c>
      <c r="W56" s="147">
        <v>-17410</v>
      </c>
      <c r="X56" s="82">
        <v>-17360</v>
      </c>
      <c r="Y56" s="82">
        <v>-19781</v>
      </c>
      <c r="Z56" s="146"/>
    </row>
    <row r="57" spans="2:26">
      <c r="B57" s="62" t="s">
        <v>90</v>
      </c>
      <c r="C57" s="118" t="s">
        <v>226</v>
      </c>
      <c r="D57" s="82">
        <v>0</v>
      </c>
      <c r="E57" s="82">
        <v>0</v>
      </c>
      <c r="F57" s="82">
        <v>0</v>
      </c>
      <c r="G57" s="82">
        <v>-1087</v>
      </c>
      <c r="H57" s="82">
        <v>-88</v>
      </c>
      <c r="I57" s="82">
        <v>0</v>
      </c>
      <c r="J57" s="82">
        <v>-407</v>
      </c>
      <c r="L57" s="82">
        <v>-73</v>
      </c>
      <c r="M57" s="82">
        <v>-14.494430000000168</v>
      </c>
      <c r="N57" s="82">
        <v>0.49443000000016762</v>
      </c>
      <c r="O57" s="82">
        <v>-1</v>
      </c>
      <c r="Q57" s="82">
        <v>0</v>
      </c>
      <c r="R57" s="82">
        <v>0</v>
      </c>
      <c r="S57" s="82">
        <v>0</v>
      </c>
      <c r="T57" s="82">
        <v>0</v>
      </c>
      <c r="V57" s="82"/>
      <c r="W57" s="82"/>
      <c r="X57" s="82">
        <v>0</v>
      </c>
      <c r="Y57" s="82">
        <v>-407</v>
      </c>
      <c r="Z57" s="146"/>
    </row>
    <row r="58" spans="2:26">
      <c r="B58" s="62" t="s">
        <v>91</v>
      </c>
      <c r="C58" s="118" t="s">
        <v>227</v>
      </c>
      <c r="D58" s="82">
        <v>-587.06700000000001</v>
      </c>
      <c r="E58" s="82">
        <v>-882.47500000000002</v>
      </c>
      <c r="F58" s="82">
        <v>-1669.518</v>
      </c>
      <c r="G58" s="82">
        <v>-1134</v>
      </c>
      <c r="H58" s="82">
        <v>-1630</v>
      </c>
      <c r="I58" s="82">
        <v>-9022</v>
      </c>
      <c r="J58" s="82">
        <v>-15297</v>
      </c>
      <c r="L58" s="82">
        <v>-237</v>
      </c>
      <c r="M58" s="82">
        <v>-381.41773999999998</v>
      </c>
      <c r="N58" s="82">
        <v>-456.58226000000002</v>
      </c>
      <c r="O58" s="82">
        <v>-555</v>
      </c>
      <c r="Q58" s="82">
        <v>-803.79850999999996</v>
      </c>
      <c r="R58" s="82">
        <v>-2033.8336999999999</v>
      </c>
      <c r="S58" s="82">
        <v>-2825.3677900000002</v>
      </c>
      <c r="T58" s="82">
        <v>-3359.39183</v>
      </c>
      <c r="V58" s="82">
        <v>-2844</v>
      </c>
      <c r="W58" s="147">
        <v>-3805</v>
      </c>
      <c r="X58" s="82">
        <v>-4115</v>
      </c>
      <c r="Y58" s="82">
        <v>-4533</v>
      </c>
      <c r="Z58" s="146"/>
    </row>
    <row r="59" spans="2:26" ht="12.75" thickBot="1">
      <c r="B59" s="62" t="s">
        <v>92</v>
      </c>
      <c r="C59" s="118" t="s">
        <v>228</v>
      </c>
      <c r="D59" s="82">
        <v>0</v>
      </c>
      <c r="E59" s="82">
        <v>0</v>
      </c>
      <c r="F59" s="82">
        <v>0</v>
      </c>
      <c r="G59" s="82">
        <v>0</v>
      </c>
      <c r="H59" s="82">
        <v>-690</v>
      </c>
      <c r="I59" s="82">
        <v>-1908</v>
      </c>
      <c r="J59" s="82">
        <v>-1685</v>
      </c>
      <c r="L59" s="82">
        <v>-83</v>
      </c>
      <c r="M59" s="82">
        <v>-313.03464000000002</v>
      </c>
      <c r="N59" s="82">
        <v>-94.96535999999999</v>
      </c>
      <c r="O59" s="82">
        <v>-199</v>
      </c>
      <c r="Q59" s="82">
        <v>-248.72373000000002</v>
      </c>
      <c r="R59" s="82">
        <v>-346.34143000000006</v>
      </c>
      <c r="S59" s="82">
        <v>-516.93484000000001</v>
      </c>
      <c r="T59" s="82">
        <v>-796.47348</v>
      </c>
      <c r="V59" s="82">
        <v>-337</v>
      </c>
      <c r="W59" s="147">
        <v>-603</v>
      </c>
      <c r="X59" s="82">
        <v>-553</v>
      </c>
      <c r="Y59" s="82">
        <v>-192</v>
      </c>
      <c r="Z59" s="146"/>
    </row>
    <row r="60" spans="2:26" ht="12.75" thickTop="1">
      <c r="B60" s="66" t="s">
        <v>93</v>
      </c>
      <c r="C60" s="67" t="s">
        <v>229</v>
      </c>
      <c r="D60" s="131">
        <f>SUM(D51:D59)</f>
        <v>25954.401999999998</v>
      </c>
      <c r="E60" s="131">
        <f t="shared" ref="E60:G60" si="10">SUM(E51:E59)</f>
        <v>20109.030000000002</v>
      </c>
      <c r="F60" s="131">
        <f t="shared" si="10"/>
        <v>11303.183000000001</v>
      </c>
      <c r="G60" s="131">
        <f t="shared" si="10"/>
        <v>-2138</v>
      </c>
      <c r="H60" s="131">
        <v>33363</v>
      </c>
      <c r="I60" s="131">
        <v>80</v>
      </c>
      <c r="J60" s="131">
        <v>-54045</v>
      </c>
      <c r="L60" s="131">
        <f t="shared" ref="L60:O60" si="11">SUM(L51:L59)</f>
        <v>29324</v>
      </c>
      <c r="M60" s="131">
        <f t="shared" si="11"/>
        <v>24976.142435981856</v>
      </c>
      <c r="N60" s="131">
        <f t="shared" si="11"/>
        <v>-8297.629234906175</v>
      </c>
      <c r="O60" s="131">
        <f t="shared" si="11"/>
        <v>-12640</v>
      </c>
      <c r="Q60" s="131">
        <f t="shared" ref="Q60:V60" si="12">SUM(Q51:Q59)</f>
        <v>12168.516070000022</v>
      </c>
      <c r="R60" s="131">
        <f t="shared" si="12"/>
        <v>34014.716389999972</v>
      </c>
      <c r="S60" s="131">
        <f t="shared" si="12"/>
        <v>-3164.2324599999938</v>
      </c>
      <c r="T60" s="131">
        <f t="shared" si="12"/>
        <v>-42940.174120000003</v>
      </c>
      <c r="V60" s="131">
        <f t="shared" si="12"/>
        <v>18568</v>
      </c>
      <c r="W60" s="131">
        <f t="shared" ref="W60" si="13">SUM(W51:W59)</f>
        <v>-26654</v>
      </c>
      <c r="X60" s="131">
        <f>SUM(X51:X59)</f>
        <v>1014</v>
      </c>
      <c r="Y60" s="131">
        <v>-46973</v>
      </c>
      <c r="Z60" s="146"/>
    </row>
    <row r="61" spans="2:26" ht="14.45" customHeight="1">
      <c r="B61" s="150" t="s">
        <v>94</v>
      </c>
      <c r="C61" s="151" t="s">
        <v>177</v>
      </c>
      <c r="D61" s="152">
        <f>SUM(D60,D46,D29)</f>
        <v>3029.8370000000032</v>
      </c>
      <c r="E61" s="152">
        <f t="shared" ref="E61:H61" si="14">SUM(E60,E46,E29)</f>
        <v>2510.9390000000003</v>
      </c>
      <c r="F61" s="152">
        <f t="shared" si="14"/>
        <v>4679.0420000000013</v>
      </c>
      <c r="G61" s="152">
        <f t="shared" si="14"/>
        <v>9842</v>
      </c>
      <c r="H61" s="152">
        <f t="shared" si="14"/>
        <v>946</v>
      </c>
      <c r="I61" s="152">
        <f>SUM(I60,I46,I29)</f>
        <v>25583</v>
      </c>
      <c r="J61" s="152">
        <v>38810</v>
      </c>
      <c r="L61" s="152">
        <f t="shared" ref="L61:O61" si="15">SUM(L60,L46,L29)</f>
        <v>-12157</v>
      </c>
      <c r="M61" s="152">
        <f t="shared" si="15"/>
        <v>-3677.456275492561</v>
      </c>
      <c r="N61" s="152">
        <f t="shared" si="15"/>
        <v>-12711.954523431763</v>
      </c>
      <c r="O61" s="152">
        <f t="shared" si="15"/>
        <v>29491.923999999999</v>
      </c>
      <c r="Q61" s="152">
        <f t="shared" ref="Q61:V61" si="16">SUM(Q60,Q46,Q29)</f>
        <v>-12113.725979999945</v>
      </c>
      <c r="R61" s="152">
        <f t="shared" si="16"/>
        <v>16050.222888130053</v>
      </c>
      <c r="S61" s="152">
        <f t="shared" si="16"/>
        <v>-12111.904908130105</v>
      </c>
      <c r="T61" s="152">
        <f t="shared" si="16"/>
        <v>33757.84711000025</v>
      </c>
      <c r="V61" s="152">
        <f t="shared" si="16"/>
        <v>-9264</v>
      </c>
      <c r="W61" s="152">
        <f>SUM(W60,W46,W29)</f>
        <v>7384</v>
      </c>
      <c r="X61" s="152">
        <f>SUM(X60,X46,X29)</f>
        <v>-27235</v>
      </c>
      <c r="Y61" s="152">
        <v>67925</v>
      </c>
      <c r="Z61" s="146"/>
    </row>
    <row r="62" spans="2:26" ht="12.75" thickBot="1">
      <c r="B62" s="74"/>
      <c r="C62" s="75"/>
      <c r="D62" s="75"/>
      <c r="E62" s="75"/>
      <c r="F62" s="75"/>
      <c r="G62" s="75"/>
      <c r="H62" s="42"/>
      <c r="I62" s="42"/>
      <c r="J62" s="42"/>
      <c r="L62" s="75"/>
      <c r="M62" s="75"/>
      <c r="N62" s="75"/>
      <c r="O62" s="75"/>
      <c r="Q62" s="75"/>
      <c r="R62" s="75"/>
      <c r="S62" s="75"/>
      <c r="T62" s="75"/>
      <c r="V62" s="75"/>
      <c r="W62" s="75"/>
      <c r="X62" s="75"/>
      <c r="Y62" s="75"/>
      <c r="Z62" s="146"/>
    </row>
    <row r="63" spans="2:26" ht="12.75" thickTop="1">
      <c r="B63" s="66" t="s">
        <v>95</v>
      </c>
      <c r="C63" s="67" t="s">
        <v>230</v>
      </c>
      <c r="D63" s="131">
        <v>1992.8589999999999</v>
      </c>
      <c r="E63" s="131">
        <v>5022.6959999999999</v>
      </c>
      <c r="F63" s="131">
        <v>7533.6350000000002</v>
      </c>
      <c r="G63" s="131">
        <v>12213</v>
      </c>
      <c r="H63" s="131">
        <v>22621</v>
      </c>
      <c r="I63" s="131">
        <v>23008</v>
      </c>
      <c r="J63" s="131">
        <v>48731</v>
      </c>
      <c r="L63" s="131">
        <v>22621</v>
      </c>
      <c r="M63" s="131">
        <v>9956</v>
      </c>
      <c r="N63" s="131">
        <v>6267.6582434317588</v>
      </c>
      <c r="O63" s="131">
        <v>-6364.7284100000043</v>
      </c>
      <c r="Q63" s="131">
        <v>23008</v>
      </c>
      <c r="R63" s="131">
        <v>10861.087260000057</v>
      </c>
      <c r="S63" s="131">
        <v>26953.411938130102</v>
      </c>
      <c r="T63" s="131">
        <v>15065.990889999997</v>
      </c>
      <c r="V63" s="131">
        <v>48731</v>
      </c>
      <c r="W63" s="131">
        <v>39289</v>
      </c>
      <c r="X63" s="131">
        <v>46656</v>
      </c>
      <c r="Y63" s="131">
        <v>19688</v>
      </c>
      <c r="Z63" s="146"/>
    </row>
    <row r="64" spans="2:26" ht="7.15" customHeight="1">
      <c r="B64" s="74"/>
      <c r="C64" s="75"/>
      <c r="D64" s="75"/>
      <c r="E64" s="75"/>
      <c r="F64" s="75"/>
      <c r="G64" s="75"/>
      <c r="H64" s="42"/>
      <c r="I64" s="42"/>
      <c r="J64" s="42"/>
      <c r="L64" s="75"/>
      <c r="M64" s="75"/>
      <c r="N64" s="75"/>
      <c r="O64" s="75"/>
      <c r="Q64" s="75"/>
      <c r="R64" s="75"/>
      <c r="S64" s="75"/>
      <c r="T64" s="75"/>
      <c r="V64" s="75"/>
      <c r="W64" s="75"/>
      <c r="X64" s="75"/>
      <c r="Y64" s="75"/>
      <c r="Z64" s="146"/>
    </row>
    <row r="65" spans="2:26">
      <c r="B65" s="153" t="s">
        <v>96</v>
      </c>
      <c r="C65" s="118" t="s">
        <v>231</v>
      </c>
      <c r="D65" s="82">
        <v>0</v>
      </c>
      <c r="E65" s="82">
        <v>0</v>
      </c>
      <c r="F65" s="82">
        <v>0</v>
      </c>
      <c r="G65" s="82">
        <v>566</v>
      </c>
      <c r="H65" s="82">
        <v>-559</v>
      </c>
      <c r="I65" s="82">
        <v>140</v>
      </c>
      <c r="J65" s="82">
        <v>202</v>
      </c>
      <c r="L65" s="82">
        <v>-508</v>
      </c>
      <c r="M65" s="82">
        <v>-11.567869999999996</v>
      </c>
      <c r="N65" s="82">
        <v>79.567869999999999</v>
      </c>
      <c r="O65" s="82">
        <v>-119</v>
      </c>
      <c r="Q65" s="82">
        <v>-33.585649999999994</v>
      </c>
      <c r="R65" s="82">
        <v>42.101789999999994</v>
      </c>
      <c r="S65" s="82">
        <v>224.48385999999999</v>
      </c>
      <c r="T65" s="82">
        <v>-92.432029999999997</v>
      </c>
      <c r="V65" s="82">
        <v>-179</v>
      </c>
      <c r="W65" s="82">
        <v>-16</v>
      </c>
      <c r="X65" s="82">
        <v>267</v>
      </c>
      <c r="Y65" s="82">
        <v>130</v>
      </c>
      <c r="Z65" s="146"/>
    </row>
    <row r="66" spans="2:26" ht="12" customHeight="1">
      <c r="B66" s="76" t="s">
        <v>97</v>
      </c>
      <c r="C66" s="77" t="s">
        <v>232</v>
      </c>
      <c r="D66" s="45">
        <f>SUM(D61:D65)</f>
        <v>5022.6960000000036</v>
      </c>
      <c r="E66" s="45">
        <f t="shared" ref="E66" si="17">SUM(E61:E65)</f>
        <v>7533.6350000000002</v>
      </c>
      <c r="F66" s="45">
        <f>SUM(F61:F65)</f>
        <v>12212.677000000001</v>
      </c>
      <c r="G66" s="45">
        <f>SUM(G61:G65)</f>
        <v>22621</v>
      </c>
      <c r="H66" s="45">
        <v>23008</v>
      </c>
      <c r="I66" s="44">
        <v>48731</v>
      </c>
      <c r="J66" s="44">
        <v>87743</v>
      </c>
      <c r="L66" s="45">
        <f t="shared" ref="L66:O66" si="18">SUM(L61:L65)</f>
        <v>9956</v>
      </c>
      <c r="M66" s="45">
        <f t="shared" si="18"/>
        <v>6266.9758545074392</v>
      </c>
      <c r="N66" s="45">
        <f t="shared" si="18"/>
        <v>-6364.7284100000043</v>
      </c>
      <c r="O66" s="45">
        <f t="shared" si="18"/>
        <v>23008.195589999996</v>
      </c>
      <c r="Q66" s="45">
        <f t="shared" ref="Q66:T66" si="19">SUM(Q61:Q65)</f>
        <v>10860.688370000054</v>
      </c>
      <c r="R66" s="45">
        <f t="shared" si="19"/>
        <v>26953.41193813011</v>
      </c>
      <c r="S66" s="45">
        <f t="shared" si="19"/>
        <v>15065.990889999997</v>
      </c>
      <c r="T66" s="45">
        <f t="shared" si="19"/>
        <v>48731.405970000247</v>
      </c>
      <c r="V66" s="45">
        <v>39289</v>
      </c>
      <c r="W66" s="45">
        <v>46656</v>
      </c>
      <c r="X66" s="45">
        <f>SUM(X61:X65)</f>
        <v>19688</v>
      </c>
      <c r="Y66" s="45">
        <v>87743</v>
      </c>
      <c r="Z66" s="146"/>
    </row>
    <row r="68" spans="2:26"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Q68" s="154"/>
      <c r="R68" s="154"/>
      <c r="S68" s="154"/>
      <c r="T68" s="154"/>
      <c r="V68" s="154"/>
      <c r="W68" s="154"/>
    </row>
  </sheetData>
  <mergeCells count="7">
    <mergeCell ref="V6:Y6"/>
    <mergeCell ref="C6:C7"/>
    <mergeCell ref="C33:C34"/>
    <mergeCell ref="C48:C49"/>
    <mergeCell ref="B48:B49"/>
    <mergeCell ref="B6:B7"/>
    <mergeCell ref="B33:B34"/>
  </mergeCells>
  <phoneticPr fontId="26" type="noConversion"/>
  <pageMargins left="0.7" right="0.7" top="0.75" bottom="0.75" header="0.3" footer="0.3"/>
  <pageSetup paperSize="9" scale="62" orientation="landscape" horizontalDpi="4294967293" verticalDpi="4294967293" r:id="rId1"/>
  <rowBreaks count="1" manualBreakCount="1">
    <brk id="31" max="21" man="1"/>
  </rowBreaks>
  <ignoredErrors>
    <ignoredError sqref="D19:I24 L26:O26 Q26:T26 D66:H66 L66:O66 Q66:T66 D60:I61 L60:O61 D26:I26 D25:F25 K29:T29 K46:T46 Q60:T60 V60:V61 W60:X60 X66 V46:X46 D46:I46 D29:I29 W36:W44" unlockedFormula="1"/>
    <ignoredError sqref="X29:Y29" formulaRange="1"/>
    <ignoredError sqref="V29:W29" formulaRange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0D5C-106B-45D3-AE70-E01D547497D2}">
  <sheetPr>
    <tabColor rgb="FFF8C037"/>
  </sheetPr>
  <dimension ref="B1:AY108"/>
  <sheetViews>
    <sheetView showGridLines="0" zoomScale="85" zoomScaleNormal="85" zoomScaleSheetLayoutView="100" workbookViewId="0">
      <selection activeCell="AX11" sqref="AX11"/>
    </sheetView>
  </sheetViews>
  <sheetFormatPr defaultRowHeight="15" outlineLevelCol="1"/>
  <cols>
    <col min="1" max="1" width="2.140625" customWidth="1"/>
    <col min="2" max="2" width="40.5703125" customWidth="1"/>
    <col min="3" max="3" width="41.28515625" customWidth="1"/>
    <col min="4" max="4" width="11.5703125" customWidth="1"/>
    <col min="5" max="5" width="9.85546875" customWidth="1"/>
    <col min="6" max="6" width="16.5703125" customWidth="1"/>
    <col min="7" max="7" width="12.140625" customWidth="1"/>
    <col min="8" max="8" width="10.5703125" customWidth="1"/>
    <col min="9" max="9" width="10.7109375" customWidth="1"/>
    <col min="10" max="10" width="11.140625" customWidth="1"/>
    <col min="11" max="11" width="2.7109375" customWidth="1"/>
    <col min="12" max="12" width="1.28515625" customWidth="1"/>
    <col min="13" max="13" width="43.85546875" style="2" hidden="1" customWidth="1" outlineLevel="1"/>
    <col min="14" max="14" width="33.7109375" style="2" hidden="1" customWidth="1" outlineLevel="1"/>
    <col min="15" max="16" width="11" style="2" hidden="1" customWidth="1" outlineLevel="1"/>
    <col min="17" max="17" width="18.28515625" style="2" hidden="1" customWidth="1" outlineLevel="1"/>
    <col min="18" max="18" width="13.5703125" style="2" hidden="1" customWidth="1" outlineLevel="1"/>
    <col min="19" max="19" width="9.85546875" style="2" hidden="1" customWidth="1" outlineLevel="1"/>
    <col min="20" max="20" width="11" style="2" hidden="1" customWidth="1" outlineLevel="1"/>
    <col min="21" max="21" width="10.28515625" style="2" customWidth="1" collapsed="1"/>
    <col min="22" max="22" width="2.7109375" customWidth="1"/>
    <col min="23" max="30" width="10.28515625" hidden="1" customWidth="1" outlineLevel="1"/>
    <col min="31" max="31" width="10.28515625" customWidth="1" collapsed="1"/>
    <col min="32" max="32" width="2.7109375" customWidth="1"/>
    <col min="33" max="40" width="10.28515625" hidden="1" customWidth="1" outlineLevel="1"/>
    <col min="41" max="41" width="10.28515625" customWidth="1" collapsed="1"/>
    <col min="42" max="42" width="2.7109375" customWidth="1"/>
    <col min="43" max="50" width="10.28515625" hidden="1" customWidth="1" outlineLevel="1"/>
    <col min="51" max="51" width="10.28515625" customWidth="1" collapsed="1"/>
    <col min="52" max="52" width="7.85546875" customWidth="1"/>
  </cols>
  <sheetData>
    <row r="1" spans="2:51">
      <c r="B1" s="9"/>
      <c r="C1" s="9"/>
      <c r="D1" s="8"/>
    </row>
    <row r="2" spans="2:51" ht="15.75">
      <c r="B2" s="3" t="s">
        <v>304</v>
      </c>
      <c r="C2" s="3"/>
      <c r="D2" s="1"/>
    </row>
    <row r="3" spans="2:51">
      <c r="B3" s="7" t="s">
        <v>309</v>
      </c>
      <c r="C3" s="7"/>
      <c r="D3" s="10"/>
    </row>
    <row r="4" spans="2:51" ht="16.5">
      <c r="B4" s="35" t="s">
        <v>367</v>
      </c>
      <c r="C4" s="36"/>
      <c r="D4" s="156"/>
      <c r="E4" s="157"/>
      <c r="F4" s="157"/>
      <c r="G4" s="157"/>
      <c r="H4" s="157"/>
      <c r="I4" s="157"/>
      <c r="J4" s="157"/>
      <c r="M4" s="159" t="s">
        <v>269</v>
      </c>
      <c r="N4" s="159"/>
      <c r="O4" s="160"/>
      <c r="P4" s="160"/>
      <c r="Q4" s="160"/>
      <c r="R4" s="160"/>
      <c r="S4" s="160"/>
      <c r="T4" s="160"/>
      <c r="U4" s="176" t="str">
        <f>M4</f>
        <v>Q1</v>
      </c>
      <c r="W4" s="158" t="s">
        <v>270</v>
      </c>
      <c r="X4" s="158"/>
      <c r="Y4" s="157"/>
      <c r="Z4" s="157"/>
      <c r="AA4" s="157"/>
      <c r="AB4" s="157"/>
      <c r="AC4" s="157"/>
      <c r="AD4" s="157"/>
      <c r="AE4" s="176" t="str">
        <f>W4</f>
        <v>Q2</v>
      </c>
      <c r="AG4" s="158" t="s">
        <v>271</v>
      </c>
      <c r="AH4" s="158"/>
      <c r="AI4" s="157"/>
      <c r="AJ4" s="157"/>
      <c r="AK4" s="157"/>
      <c r="AL4" s="157"/>
      <c r="AM4" s="157"/>
      <c r="AN4" s="157"/>
      <c r="AO4" s="176" t="str">
        <f>AG4</f>
        <v>Q3</v>
      </c>
      <c r="AQ4" s="158" t="s">
        <v>272</v>
      </c>
      <c r="AR4" s="158"/>
      <c r="AS4" s="157"/>
      <c r="AT4" s="157"/>
      <c r="AU4" s="157"/>
      <c r="AV4" s="157"/>
      <c r="AW4" s="157"/>
      <c r="AX4" s="157"/>
      <c r="AY4" s="176" t="str">
        <f>AQ4</f>
        <v>Q4</v>
      </c>
    </row>
    <row r="5" spans="2:51" s="14" customFormat="1" ht="76.5">
      <c r="B5" s="155" t="s">
        <v>392</v>
      </c>
      <c r="C5" s="155"/>
      <c r="D5" s="16" t="s">
        <v>17</v>
      </c>
      <c r="E5" s="16" t="s">
        <v>18</v>
      </c>
      <c r="F5" s="16" t="s">
        <v>19</v>
      </c>
      <c r="G5" s="16" t="s">
        <v>169</v>
      </c>
      <c r="H5" s="16" t="s">
        <v>21</v>
      </c>
      <c r="I5" s="16" t="s">
        <v>233</v>
      </c>
      <c r="J5" s="17" t="s">
        <v>171</v>
      </c>
      <c r="M5" s="155" t="s">
        <v>372</v>
      </c>
      <c r="N5" s="155"/>
      <c r="O5" s="16" t="s">
        <v>17</v>
      </c>
      <c r="P5" s="16" t="s">
        <v>18</v>
      </c>
      <c r="Q5" s="16" t="s">
        <v>19</v>
      </c>
      <c r="R5" s="16" t="s">
        <v>169</v>
      </c>
      <c r="S5" s="16" t="s">
        <v>21</v>
      </c>
      <c r="T5" s="16" t="s">
        <v>233</v>
      </c>
      <c r="U5" s="161" t="s">
        <v>171</v>
      </c>
      <c r="V5"/>
      <c r="W5" s="155" t="s">
        <v>409</v>
      </c>
      <c r="X5" s="155"/>
      <c r="Y5" s="16" t="s">
        <v>17</v>
      </c>
      <c r="Z5" s="16" t="s">
        <v>18</v>
      </c>
      <c r="AA5" s="16" t="s">
        <v>19</v>
      </c>
      <c r="AB5" s="16" t="s">
        <v>169</v>
      </c>
      <c r="AC5" s="16" t="s">
        <v>21</v>
      </c>
      <c r="AD5" s="16" t="s">
        <v>233</v>
      </c>
      <c r="AE5" s="161" t="s">
        <v>171</v>
      </c>
      <c r="AF5"/>
      <c r="AG5" s="155" t="s">
        <v>373</v>
      </c>
      <c r="AH5" s="155"/>
      <c r="AI5" s="16" t="s">
        <v>17</v>
      </c>
      <c r="AJ5" s="16" t="s">
        <v>18</v>
      </c>
      <c r="AK5" s="16" t="s">
        <v>19</v>
      </c>
      <c r="AL5" s="16" t="s">
        <v>169</v>
      </c>
      <c r="AM5" s="16" t="s">
        <v>21</v>
      </c>
      <c r="AN5" s="16" t="s">
        <v>233</v>
      </c>
      <c r="AO5" s="161" t="s">
        <v>171</v>
      </c>
      <c r="AP5"/>
      <c r="AQ5" s="155" t="s">
        <v>374</v>
      </c>
      <c r="AR5" s="155"/>
      <c r="AS5" s="16" t="s">
        <v>17</v>
      </c>
      <c r="AT5" s="16" t="s">
        <v>18</v>
      </c>
      <c r="AU5" s="16" t="s">
        <v>19</v>
      </c>
      <c r="AV5" s="16" t="s">
        <v>169</v>
      </c>
      <c r="AW5" s="16" t="s">
        <v>21</v>
      </c>
      <c r="AX5" s="16" t="s">
        <v>233</v>
      </c>
      <c r="AY5" s="161" t="s">
        <v>171</v>
      </c>
    </row>
    <row r="6" spans="2:51" s="14" customFormat="1" ht="51">
      <c r="B6" s="155" t="s">
        <v>393</v>
      </c>
      <c r="C6" s="155"/>
      <c r="D6" s="16" t="s">
        <v>144</v>
      </c>
      <c r="E6" s="16" t="s">
        <v>234</v>
      </c>
      <c r="F6" s="16" t="s">
        <v>189</v>
      </c>
      <c r="G6" s="16" t="s">
        <v>190</v>
      </c>
      <c r="H6" s="16" t="s">
        <v>145</v>
      </c>
      <c r="I6" s="16" t="s">
        <v>191</v>
      </c>
      <c r="J6" s="17" t="s">
        <v>235</v>
      </c>
      <c r="M6" s="155" t="s">
        <v>375</v>
      </c>
      <c r="N6" s="155"/>
      <c r="O6" s="16" t="s">
        <v>144</v>
      </c>
      <c r="P6" s="16" t="s">
        <v>234</v>
      </c>
      <c r="Q6" s="16" t="s">
        <v>189</v>
      </c>
      <c r="R6" s="16" t="s">
        <v>190</v>
      </c>
      <c r="S6" s="16" t="s">
        <v>145</v>
      </c>
      <c r="T6" s="16" t="s">
        <v>191</v>
      </c>
      <c r="U6" s="161" t="s">
        <v>235</v>
      </c>
      <c r="V6"/>
      <c r="W6" s="155" t="s">
        <v>410</v>
      </c>
      <c r="X6" s="155"/>
      <c r="Y6" s="16" t="s">
        <v>144</v>
      </c>
      <c r="Z6" s="16" t="s">
        <v>234</v>
      </c>
      <c r="AA6" s="16" t="s">
        <v>189</v>
      </c>
      <c r="AB6" s="16" t="s">
        <v>190</v>
      </c>
      <c r="AC6" s="16" t="s">
        <v>145</v>
      </c>
      <c r="AD6" s="16" t="s">
        <v>191</v>
      </c>
      <c r="AE6" s="161" t="s">
        <v>235</v>
      </c>
      <c r="AF6"/>
      <c r="AG6" s="155" t="s">
        <v>376</v>
      </c>
      <c r="AH6" s="155"/>
      <c r="AI6" s="16" t="s">
        <v>144</v>
      </c>
      <c r="AJ6" s="16" t="s">
        <v>234</v>
      </c>
      <c r="AK6" s="16" t="s">
        <v>189</v>
      </c>
      <c r="AL6" s="16" t="s">
        <v>190</v>
      </c>
      <c r="AM6" s="16" t="s">
        <v>145</v>
      </c>
      <c r="AN6" s="16" t="s">
        <v>191</v>
      </c>
      <c r="AO6" s="161" t="s">
        <v>235</v>
      </c>
      <c r="AP6"/>
      <c r="AQ6" s="155" t="s">
        <v>377</v>
      </c>
      <c r="AR6" s="155"/>
      <c r="AS6" s="16" t="s">
        <v>144</v>
      </c>
      <c r="AT6" s="16" t="s">
        <v>234</v>
      </c>
      <c r="AU6" s="16" t="s">
        <v>189</v>
      </c>
      <c r="AV6" s="16" t="s">
        <v>190</v>
      </c>
      <c r="AW6" s="16" t="s">
        <v>145</v>
      </c>
      <c r="AX6" s="16" t="s">
        <v>191</v>
      </c>
      <c r="AY6" s="161" t="s">
        <v>235</v>
      </c>
    </row>
    <row r="7" spans="2:51" s="2" customFormat="1">
      <c r="B7" s="21" t="s">
        <v>368</v>
      </c>
      <c r="C7" s="21" t="s">
        <v>369</v>
      </c>
      <c r="D7" s="22">
        <v>875.44999999999993</v>
      </c>
      <c r="E7" s="23">
        <v>0</v>
      </c>
      <c r="F7" s="22">
        <v>152115</v>
      </c>
      <c r="G7" s="22">
        <v>11129</v>
      </c>
      <c r="H7" s="22">
        <v>2514</v>
      </c>
      <c r="I7" s="22">
        <v>481</v>
      </c>
      <c r="J7" s="24">
        <f>SUM(D7:I7)</f>
        <v>167114.45000000001</v>
      </c>
      <c r="M7" s="162" t="s">
        <v>378</v>
      </c>
      <c r="N7" s="162" t="s">
        <v>369</v>
      </c>
      <c r="O7" s="22">
        <v>875.44999999999993</v>
      </c>
      <c r="P7" s="23">
        <v>0</v>
      </c>
      <c r="Q7" s="22">
        <v>152115</v>
      </c>
      <c r="R7" s="22">
        <v>11129</v>
      </c>
      <c r="S7" s="22">
        <v>2514</v>
      </c>
      <c r="T7" s="22">
        <v>481</v>
      </c>
      <c r="U7" s="24">
        <f t="shared" ref="U7:U18" si="0">SUM(O7:T7)</f>
        <v>167114.45000000001</v>
      </c>
      <c r="V7"/>
      <c r="W7" s="162" t="s">
        <v>379</v>
      </c>
      <c r="X7" s="162" t="s">
        <v>380</v>
      </c>
      <c r="Y7" s="22">
        <f>O18</f>
        <v>875.44999999999993</v>
      </c>
      <c r="Z7" s="22">
        <f t="shared" ref="Z7:AD7" si="1">P18</f>
        <v>0</v>
      </c>
      <c r="AA7" s="22">
        <f t="shared" si="1"/>
        <v>152115</v>
      </c>
      <c r="AB7" s="22">
        <f t="shared" si="1"/>
        <v>11619</v>
      </c>
      <c r="AC7" s="22">
        <f t="shared" si="1"/>
        <v>2514</v>
      </c>
      <c r="AD7" s="22">
        <f t="shared" si="1"/>
        <v>3913</v>
      </c>
      <c r="AE7" s="24">
        <f>SUM(Y7:AD7)</f>
        <v>171036.45</v>
      </c>
      <c r="AF7"/>
      <c r="AG7" s="162" t="s">
        <v>381</v>
      </c>
      <c r="AH7" s="162" t="s">
        <v>382</v>
      </c>
      <c r="AI7" s="22">
        <f>Y18</f>
        <v>892.44999999999993</v>
      </c>
      <c r="AJ7" s="23">
        <f t="shared" ref="AJ7" si="2">Z18</f>
        <v>0</v>
      </c>
      <c r="AK7" s="22">
        <f t="shared" ref="AK7" si="3">AA18</f>
        <v>163998</v>
      </c>
      <c r="AL7" s="22">
        <f t="shared" ref="AL7" si="4">AB18</f>
        <v>12406</v>
      </c>
      <c r="AM7" s="22">
        <f t="shared" ref="AM7" si="5">AC18</f>
        <v>6391</v>
      </c>
      <c r="AN7" s="22">
        <f t="shared" ref="AN7" si="6">AD18</f>
        <v>14863</v>
      </c>
      <c r="AO7" s="24">
        <f>SUM(AI7:AN7)</f>
        <v>198550.45</v>
      </c>
      <c r="AP7"/>
      <c r="AQ7" s="162" t="s">
        <v>383</v>
      </c>
      <c r="AR7" s="162" t="s">
        <v>384</v>
      </c>
      <c r="AS7" s="22">
        <f>AI18</f>
        <v>899.44999999999993</v>
      </c>
      <c r="AT7" s="23">
        <f t="shared" ref="AT7" si="7">AJ18</f>
        <v>0</v>
      </c>
      <c r="AU7" s="22">
        <f t="shared" ref="AU7" si="8">AK18</f>
        <v>163998</v>
      </c>
      <c r="AV7" s="22">
        <f t="shared" ref="AV7" si="9">AL18</f>
        <v>12854</v>
      </c>
      <c r="AW7" s="22">
        <f t="shared" ref="AW7" si="10">AM18</f>
        <v>5542</v>
      </c>
      <c r="AX7" s="22">
        <f t="shared" ref="AX7" si="11">AN18</f>
        <v>6606</v>
      </c>
      <c r="AY7" s="24">
        <f>SUM(AS7:AX7)</f>
        <v>189899.45</v>
      </c>
    </row>
    <row r="8" spans="2:51" s="2" customFormat="1" ht="7.15" customHeight="1">
      <c r="B8" s="18"/>
      <c r="C8" s="18"/>
      <c r="D8" s="19"/>
      <c r="E8" s="19"/>
      <c r="F8" s="19"/>
      <c r="G8" s="19"/>
      <c r="H8" s="19"/>
      <c r="I8" s="19"/>
      <c r="J8" s="20"/>
      <c r="M8" s="166"/>
      <c r="N8" s="166"/>
      <c r="O8" s="19"/>
      <c r="P8" s="19"/>
      <c r="Q8" s="19"/>
      <c r="R8" s="19"/>
      <c r="S8" s="19"/>
      <c r="T8" s="19"/>
      <c r="U8" s="20"/>
      <c r="V8"/>
      <c r="W8" s="166"/>
      <c r="X8" s="166"/>
      <c r="Y8" s="19"/>
      <c r="Z8" s="19"/>
      <c r="AA8" s="19"/>
      <c r="AB8" s="19"/>
      <c r="AC8" s="19"/>
      <c r="AD8" s="19"/>
      <c r="AE8" s="20"/>
      <c r="AF8"/>
      <c r="AG8" s="166"/>
      <c r="AH8" s="166"/>
      <c r="AI8" s="19"/>
      <c r="AJ8" s="19"/>
      <c r="AK8" s="19"/>
      <c r="AL8" s="19"/>
      <c r="AM8" s="19"/>
      <c r="AN8" s="19"/>
      <c r="AO8" s="20"/>
      <c r="AP8"/>
      <c r="AQ8" s="166"/>
      <c r="AR8" s="166"/>
      <c r="AS8" s="19"/>
      <c r="AT8" s="19"/>
      <c r="AU8" s="19"/>
      <c r="AV8" s="19"/>
      <c r="AW8" s="19"/>
      <c r="AX8" s="19"/>
      <c r="AY8" s="20"/>
    </row>
    <row r="9" spans="2:51" s="2" customFormat="1">
      <c r="B9" s="18" t="s">
        <v>164</v>
      </c>
      <c r="C9" s="18" t="s">
        <v>237</v>
      </c>
      <c r="D9" s="27">
        <v>74</v>
      </c>
      <c r="E9" s="27"/>
      <c r="F9" s="27">
        <v>40426</v>
      </c>
      <c r="G9" s="27"/>
      <c r="H9" s="27"/>
      <c r="I9" s="27"/>
      <c r="J9" s="28">
        <f>SUM(D9:I9)</f>
        <v>40500</v>
      </c>
      <c r="M9" s="166" t="s">
        <v>164</v>
      </c>
      <c r="N9" s="166" t="s">
        <v>237</v>
      </c>
      <c r="O9" s="27"/>
      <c r="P9" s="27"/>
      <c r="Q9" s="27"/>
      <c r="R9" s="27"/>
      <c r="S9" s="27"/>
      <c r="T9" s="27"/>
      <c r="U9" s="28">
        <f t="shared" si="0"/>
        <v>0</v>
      </c>
      <c r="V9"/>
      <c r="W9" s="166" t="s">
        <v>164</v>
      </c>
      <c r="X9" s="166" t="s">
        <v>237</v>
      </c>
      <c r="Y9" s="27">
        <v>17</v>
      </c>
      <c r="Z9" s="27">
        <v>0</v>
      </c>
      <c r="AA9" s="27">
        <v>11883</v>
      </c>
      <c r="AB9" s="27">
        <v>0</v>
      </c>
      <c r="AC9" s="27">
        <v>0</v>
      </c>
      <c r="AD9" s="27">
        <v>0</v>
      </c>
      <c r="AE9" s="28">
        <f>SUM(Y9:AD9)</f>
        <v>11900</v>
      </c>
      <c r="AF9"/>
      <c r="AG9" s="166" t="s">
        <v>164</v>
      </c>
      <c r="AH9" s="166" t="s">
        <v>237</v>
      </c>
      <c r="AI9" s="27">
        <v>7</v>
      </c>
      <c r="AJ9" s="27"/>
      <c r="AK9" s="27">
        <v>0</v>
      </c>
      <c r="AL9" s="27"/>
      <c r="AM9" s="27"/>
      <c r="AN9" s="27"/>
      <c r="AO9" s="28">
        <f>SUM(AI9:AN9)</f>
        <v>7</v>
      </c>
      <c r="AP9"/>
      <c r="AQ9" s="166" t="s">
        <v>164</v>
      </c>
      <c r="AR9" s="166" t="s">
        <v>237</v>
      </c>
      <c r="AS9" s="27">
        <v>50</v>
      </c>
      <c r="AT9" s="27">
        <f>E9-AJ9</f>
        <v>0</v>
      </c>
      <c r="AU9" s="27">
        <v>28543</v>
      </c>
      <c r="AV9" s="27">
        <f>G9-AL9</f>
        <v>0</v>
      </c>
      <c r="AW9" s="27">
        <f>H9-AM9</f>
        <v>0</v>
      </c>
      <c r="AX9" s="27"/>
      <c r="AY9" s="28">
        <f>SUM(AS9:AX9)</f>
        <v>28593</v>
      </c>
    </row>
    <row r="10" spans="2:51" s="2" customFormat="1">
      <c r="B10" s="18" t="s">
        <v>165</v>
      </c>
      <c r="C10" s="18" t="s">
        <v>238</v>
      </c>
      <c r="D10" s="27"/>
      <c r="E10" s="27"/>
      <c r="F10" s="27"/>
      <c r="G10" s="27">
        <v>1484</v>
      </c>
      <c r="H10" s="27"/>
      <c r="I10" s="27"/>
      <c r="J10" s="28">
        <f>SUM(D10:I10)</f>
        <v>1484</v>
      </c>
      <c r="M10" s="166" t="s">
        <v>165</v>
      </c>
      <c r="N10" s="166" t="s">
        <v>238</v>
      </c>
      <c r="O10" s="27"/>
      <c r="P10" s="27"/>
      <c r="Q10" s="27"/>
      <c r="R10" s="27">
        <v>490</v>
      </c>
      <c r="S10" s="27"/>
      <c r="T10" s="27"/>
      <c r="U10" s="28">
        <f t="shared" si="0"/>
        <v>490</v>
      </c>
      <c r="V10"/>
      <c r="W10" s="166" t="s">
        <v>165</v>
      </c>
      <c r="X10" s="166" t="s">
        <v>238</v>
      </c>
      <c r="Y10" s="27">
        <v>0</v>
      </c>
      <c r="Z10" s="27">
        <v>0</v>
      </c>
      <c r="AA10" s="27">
        <v>0</v>
      </c>
      <c r="AB10" s="27">
        <v>787</v>
      </c>
      <c r="AC10" s="27">
        <v>0</v>
      </c>
      <c r="AD10" s="27">
        <v>0</v>
      </c>
      <c r="AE10" s="28">
        <f>SUM(Y10:AD10)</f>
        <v>787</v>
      </c>
      <c r="AF10"/>
      <c r="AG10" s="166" t="s">
        <v>165</v>
      </c>
      <c r="AH10" s="166" t="s">
        <v>238</v>
      </c>
      <c r="AI10" s="27"/>
      <c r="AJ10" s="27"/>
      <c r="AK10" s="27"/>
      <c r="AL10" s="27">
        <v>448</v>
      </c>
      <c r="AM10" s="27"/>
      <c r="AN10" s="27"/>
      <c r="AO10" s="28">
        <f>SUM(AI10:AN10)</f>
        <v>448</v>
      </c>
      <c r="AP10"/>
      <c r="AQ10" s="166" t="s">
        <v>165</v>
      </c>
      <c r="AR10" s="166" t="s">
        <v>238</v>
      </c>
      <c r="AS10" s="27">
        <f>D10-AI10</f>
        <v>0</v>
      </c>
      <c r="AT10" s="27">
        <f>E10-AJ10</f>
        <v>0</v>
      </c>
      <c r="AU10" s="27">
        <f>F10-AK10</f>
        <v>0</v>
      </c>
      <c r="AV10" s="27">
        <v>-241</v>
      </c>
      <c r="AW10" s="27"/>
      <c r="AX10" s="27"/>
      <c r="AY10" s="28">
        <f>SUM(AS10:AX10)</f>
        <v>-241</v>
      </c>
    </row>
    <row r="11" spans="2:51" s="2" customFormat="1">
      <c r="B11" s="18" t="s">
        <v>401</v>
      </c>
      <c r="C11" s="18" t="s">
        <v>402</v>
      </c>
      <c r="D11" s="27"/>
      <c r="E11" s="27"/>
      <c r="F11" s="27"/>
      <c r="G11" s="27"/>
      <c r="H11" s="27">
        <v>4245</v>
      </c>
      <c r="I11" s="27"/>
      <c r="J11" s="28">
        <f>SUM(D11:I11)</f>
        <v>4245</v>
      </c>
      <c r="M11" s="166" t="s">
        <v>401</v>
      </c>
      <c r="N11" s="166" t="s">
        <v>402</v>
      </c>
      <c r="O11" s="27"/>
      <c r="P11" s="27"/>
      <c r="Q11" s="27"/>
      <c r="R11" s="27"/>
      <c r="S11" s="27"/>
      <c r="T11" s="27"/>
      <c r="U11" s="28"/>
      <c r="V11"/>
      <c r="W11" s="166" t="s">
        <v>401</v>
      </c>
      <c r="X11" s="166" t="s">
        <v>402</v>
      </c>
      <c r="Y11" s="27">
        <v>0</v>
      </c>
      <c r="Z11" s="27">
        <v>0</v>
      </c>
      <c r="AA11" s="27">
        <v>0</v>
      </c>
      <c r="AB11" s="27">
        <v>0</v>
      </c>
      <c r="AC11" s="27">
        <v>3396</v>
      </c>
      <c r="AD11" s="27">
        <v>0</v>
      </c>
      <c r="AE11" s="28">
        <f>SUM(Y11:AD11)</f>
        <v>3396</v>
      </c>
      <c r="AF11"/>
      <c r="AG11" s="166" t="s">
        <v>401</v>
      </c>
      <c r="AH11" s="166" t="s">
        <v>402</v>
      </c>
      <c r="AI11" s="27"/>
      <c r="AJ11" s="27"/>
      <c r="AK11" s="27"/>
      <c r="AL11" s="27"/>
      <c r="AM11" s="27">
        <v>-849</v>
      </c>
      <c r="AN11" s="27"/>
      <c r="AO11" s="28">
        <f>SUM(AI11:AN11)</f>
        <v>-849</v>
      </c>
      <c r="AP11"/>
      <c r="AQ11" s="166" t="s">
        <v>401</v>
      </c>
      <c r="AR11" s="166" t="s">
        <v>402</v>
      </c>
      <c r="AS11" s="27">
        <f>D11-AI11</f>
        <v>0</v>
      </c>
      <c r="AT11" s="27">
        <f>E11-AJ11</f>
        <v>0</v>
      </c>
      <c r="AU11" s="27">
        <f>F11-AK11</f>
        <v>0</v>
      </c>
      <c r="AV11" s="27">
        <f>G19-AV8</f>
        <v>0</v>
      </c>
      <c r="AW11" s="27">
        <v>1217</v>
      </c>
      <c r="AX11" s="27"/>
      <c r="AY11" s="28">
        <f>SUM(AS11:AX11)</f>
        <v>1217</v>
      </c>
    </row>
    <row r="12" spans="2:51" s="2" customFormat="1">
      <c r="B12" s="18" t="s">
        <v>166</v>
      </c>
      <c r="C12" s="18" t="s">
        <v>239</v>
      </c>
      <c r="D12" s="27"/>
      <c r="E12" s="27"/>
      <c r="F12" s="27"/>
      <c r="G12" s="27"/>
      <c r="H12" s="27">
        <v>481</v>
      </c>
      <c r="I12" s="27">
        <v>-481</v>
      </c>
      <c r="J12" s="28">
        <f>SUM(D12:I12)</f>
        <v>0</v>
      </c>
      <c r="M12" s="166" t="s">
        <v>166</v>
      </c>
      <c r="N12" s="166" t="s">
        <v>239</v>
      </c>
      <c r="O12" s="27"/>
      <c r="P12" s="27"/>
      <c r="Q12" s="27"/>
      <c r="R12" s="27"/>
      <c r="S12" s="27"/>
      <c r="T12" s="27"/>
      <c r="U12" s="28">
        <f t="shared" si="0"/>
        <v>0</v>
      </c>
      <c r="V12"/>
      <c r="W12" s="166" t="s">
        <v>166</v>
      </c>
      <c r="X12" s="166" t="s">
        <v>239</v>
      </c>
      <c r="Y12" s="27">
        <v>0</v>
      </c>
      <c r="Z12" s="27">
        <v>0</v>
      </c>
      <c r="AA12" s="27">
        <v>0</v>
      </c>
      <c r="AB12" s="27">
        <v>0</v>
      </c>
      <c r="AC12" s="27">
        <v>481</v>
      </c>
      <c r="AD12" s="27">
        <v>-481</v>
      </c>
      <c r="AE12" s="28">
        <f>SUM(Y12:AD12)</f>
        <v>0</v>
      </c>
      <c r="AF12"/>
      <c r="AG12" s="166" t="s">
        <v>166</v>
      </c>
      <c r="AH12" s="166" t="s">
        <v>239</v>
      </c>
      <c r="AI12" s="27"/>
      <c r="AJ12" s="27"/>
      <c r="AK12" s="27"/>
      <c r="AL12" s="27"/>
      <c r="AM12" s="27">
        <v>0</v>
      </c>
      <c r="AN12" s="27">
        <v>0</v>
      </c>
      <c r="AO12" s="28">
        <f>SUM(AI12:AN12)</f>
        <v>0</v>
      </c>
      <c r="AP12"/>
      <c r="AQ12" s="166" t="s">
        <v>166</v>
      </c>
      <c r="AR12" s="166" t="s">
        <v>239</v>
      </c>
      <c r="AS12" s="27">
        <f>D12-AI12</f>
        <v>0</v>
      </c>
      <c r="AT12" s="27">
        <f>E12-AJ12</f>
        <v>0</v>
      </c>
      <c r="AU12" s="27">
        <f>F12-AK12</f>
        <v>0</v>
      </c>
      <c r="AV12" s="27">
        <f>G20-AV9</f>
        <v>0</v>
      </c>
      <c r="AW12" s="27">
        <v>481</v>
      </c>
      <c r="AX12" s="27">
        <v>0</v>
      </c>
      <c r="AY12" s="28">
        <f>SUM(AS12:AX12)</f>
        <v>481</v>
      </c>
    </row>
    <row r="13" spans="2:51" s="2" customFormat="1">
      <c r="B13" s="21" t="s">
        <v>167</v>
      </c>
      <c r="C13" s="21" t="s">
        <v>240</v>
      </c>
      <c r="D13" s="22">
        <f t="shared" ref="D13:I13" si="12">SUM(D9:D12)</f>
        <v>74</v>
      </c>
      <c r="E13" s="23">
        <f t="shared" si="12"/>
        <v>0</v>
      </c>
      <c r="F13" s="22">
        <f t="shared" si="12"/>
        <v>40426</v>
      </c>
      <c r="G13" s="22">
        <f t="shared" si="12"/>
        <v>1484</v>
      </c>
      <c r="H13" s="22">
        <f t="shared" si="12"/>
        <v>4726</v>
      </c>
      <c r="I13" s="22">
        <f t="shared" si="12"/>
        <v>-481</v>
      </c>
      <c r="J13" s="24">
        <f>SUM(J9:J12)</f>
        <v>46229</v>
      </c>
      <c r="M13" s="162" t="s">
        <v>167</v>
      </c>
      <c r="N13" s="162" t="s">
        <v>240</v>
      </c>
      <c r="O13" s="22"/>
      <c r="P13" s="23"/>
      <c r="Q13" s="22"/>
      <c r="R13" s="22">
        <v>490</v>
      </c>
      <c r="S13" s="22"/>
      <c r="T13" s="22"/>
      <c r="U13" s="24">
        <f t="shared" si="0"/>
        <v>490</v>
      </c>
      <c r="V13"/>
      <c r="W13" s="162" t="s">
        <v>167</v>
      </c>
      <c r="X13" s="162" t="s">
        <v>240</v>
      </c>
      <c r="Y13" s="22">
        <v>17</v>
      </c>
      <c r="Z13" s="23">
        <v>0</v>
      </c>
      <c r="AA13" s="22">
        <v>11883</v>
      </c>
      <c r="AB13" s="22">
        <v>787</v>
      </c>
      <c r="AC13" s="22">
        <v>3877</v>
      </c>
      <c r="AD13" s="22">
        <v>-481</v>
      </c>
      <c r="AE13" s="24">
        <f>SUM(AE9:AE12)</f>
        <v>16083</v>
      </c>
      <c r="AF13"/>
      <c r="AG13" s="162" t="s">
        <v>167</v>
      </c>
      <c r="AH13" s="162" t="s">
        <v>240</v>
      </c>
      <c r="AI13" s="22">
        <v>7</v>
      </c>
      <c r="AJ13" s="23"/>
      <c r="AK13" s="22">
        <v>0</v>
      </c>
      <c r="AL13" s="22">
        <f>SUM(AL9:AL12)</f>
        <v>448</v>
      </c>
      <c r="AM13" s="22">
        <f t="shared" ref="AM13" si="13">SUM(AM9:AM12)</f>
        <v>-849</v>
      </c>
      <c r="AN13" s="22">
        <f>SUM(AN9:AN12)</f>
        <v>0</v>
      </c>
      <c r="AO13" s="24">
        <f>SUM(AO9:AO12)</f>
        <v>-394</v>
      </c>
      <c r="AP13"/>
      <c r="AQ13" s="162" t="s">
        <v>167</v>
      </c>
      <c r="AR13" s="162" t="s">
        <v>240</v>
      </c>
      <c r="AS13" s="22">
        <f t="shared" ref="AS13:AY13" si="14">SUM(AS9:AS12)</f>
        <v>50</v>
      </c>
      <c r="AT13" s="23">
        <f t="shared" si="14"/>
        <v>0</v>
      </c>
      <c r="AU13" s="22">
        <f t="shared" si="14"/>
        <v>28543</v>
      </c>
      <c r="AV13" s="22">
        <f t="shared" si="14"/>
        <v>-241</v>
      </c>
      <c r="AW13" s="22">
        <f t="shared" si="14"/>
        <v>1698</v>
      </c>
      <c r="AX13" s="22">
        <f t="shared" si="14"/>
        <v>0</v>
      </c>
      <c r="AY13" s="24">
        <f t="shared" si="14"/>
        <v>30050</v>
      </c>
    </row>
    <row r="14" spans="2:51" s="2" customFormat="1">
      <c r="B14" s="18"/>
      <c r="C14" s="18"/>
      <c r="D14" s="19"/>
      <c r="E14" s="19"/>
      <c r="F14" s="19"/>
      <c r="G14" s="19"/>
      <c r="H14" s="19"/>
      <c r="I14" s="19"/>
      <c r="J14" s="20"/>
      <c r="M14" s="166"/>
      <c r="N14" s="166"/>
      <c r="O14" s="19"/>
      <c r="P14" s="19"/>
      <c r="Q14" s="19"/>
      <c r="R14" s="19"/>
      <c r="S14" s="19"/>
      <c r="T14" s="19"/>
      <c r="U14" s="20">
        <f t="shared" si="0"/>
        <v>0</v>
      </c>
      <c r="V14"/>
      <c r="W14" s="166"/>
      <c r="X14" s="166"/>
      <c r="Y14" s="19"/>
      <c r="Z14" s="19"/>
      <c r="AA14" s="19"/>
      <c r="AB14" s="19"/>
      <c r="AC14" s="19"/>
      <c r="AD14" s="19"/>
      <c r="AE14" s="20"/>
      <c r="AF14"/>
      <c r="AG14" s="166"/>
      <c r="AH14" s="166"/>
      <c r="AI14" s="19"/>
      <c r="AJ14" s="19"/>
      <c r="AK14" s="19"/>
      <c r="AL14" s="19"/>
      <c r="AM14" s="19"/>
      <c r="AN14" s="19"/>
      <c r="AO14" s="20"/>
      <c r="AP14"/>
      <c r="AQ14" s="166"/>
      <c r="AR14" s="166"/>
      <c r="AS14" s="19"/>
      <c r="AT14" s="19"/>
      <c r="AU14" s="19"/>
      <c r="AV14" s="19"/>
      <c r="AW14" s="19"/>
      <c r="AX14" s="19"/>
      <c r="AY14" s="20"/>
    </row>
    <row r="15" spans="2:51" s="2" customFormat="1">
      <c r="B15" s="18" t="s">
        <v>370</v>
      </c>
      <c r="C15" s="18" t="s">
        <v>110</v>
      </c>
      <c r="D15" s="25"/>
      <c r="E15" s="25"/>
      <c r="F15" s="25"/>
      <c r="G15" s="25"/>
      <c r="H15" s="25"/>
      <c r="I15" s="27">
        <v>20206</v>
      </c>
      <c r="J15" s="28">
        <f>SUM(D15:I15)</f>
        <v>20206</v>
      </c>
      <c r="M15" s="166" t="s">
        <v>335</v>
      </c>
      <c r="N15" s="166" t="s">
        <v>110</v>
      </c>
      <c r="O15" s="25"/>
      <c r="P15" s="25"/>
      <c r="Q15" s="25"/>
      <c r="R15" s="25"/>
      <c r="S15" s="25"/>
      <c r="T15" s="27">
        <v>3432</v>
      </c>
      <c r="U15" s="28">
        <f t="shared" si="0"/>
        <v>3432</v>
      </c>
      <c r="V15"/>
      <c r="W15" s="166" t="s">
        <v>335</v>
      </c>
      <c r="X15" s="166" t="s">
        <v>110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7">
        <v>11431</v>
      </c>
      <c r="AE15" s="28">
        <f>SUM(Y15:AD15)</f>
        <v>11431</v>
      </c>
      <c r="AF15"/>
      <c r="AG15" s="166" t="s">
        <v>335</v>
      </c>
      <c r="AH15" s="166" t="s">
        <v>110</v>
      </c>
      <c r="AI15" s="25"/>
      <c r="AJ15" s="25"/>
      <c r="AK15" s="25"/>
      <c r="AL15" s="25"/>
      <c r="AM15" s="25"/>
      <c r="AN15" s="27">
        <v>-8257</v>
      </c>
      <c r="AO15" s="28">
        <f>SUM(AI15:AN15)</f>
        <v>-8257</v>
      </c>
      <c r="AP15"/>
      <c r="AQ15" s="166" t="s">
        <v>335</v>
      </c>
      <c r="AR15" s="166" t="s">
        <v>110</v>
      </c>
      <c r="AS15" s="25"/>
      <c r="AT15" s="25"/>
      <c r="AU15" s="25"/>
      <c r="AV15" s="25"/>
      <c r="AW15" s="25"/>
      <c r="AX15" s="27">
        <v>13600</v>
      </c>
      <c r="AY15" s="28">
        <f>SUM(AS15:AX15)</f>
        <v>13600</v>
      </c>
    </row>
    <row r="16" spans="2:51" s="2" customFormat="1">
      <c r="B16" s="21" t="s">
        <v>168</v>
      </c>
      <c r="C16" s="21" t="s">
        <v>241</v>
      </c>
      <c r="D16" s="22"/>
      <c r="E16" s="23"/>
      <c r="F16" s="22"/>
      <c r="G16" s="22"/>
      <c r="H16" s="22"/>
      <c r="I16" s="22">
        <v>20206</v>
      </c>
      <c r="J16" s="24">
        <f>SUM(D16:I16)</f>
        <v>20206</v>
      </c>
      <c r="M16" s="162" t="s">
        <v>319</v>
      </c>
      <c r="N16" s="162" t="s">
        <v>241</v>
      </c>
      <c r="O16" s="22"/>
      <c r="P16" s="23"/>
      <c r="Q16" s="22"/>
      <c r="R16" s="22"/>
      <c r="S16" s="22"/>
      <c r="T16" s="22">
        <v>3432</v>
      </c>
      <c r="U16" s="24">
        <f t="shared" si="0"/>
        <v>3432</v>
      </c>
      <c r="V16"/>
      <c r="W16" s="162" t="s">
        <v>319</v>
      </c>
      <c r="X16" s="162" t="s">
        <v>241</v>
      </c>
      <c r="Y16" s="22">
        <v>0</v>
      </c>
      <c r="Z16" s="23">
        <v>0</v>
      </c>
      <c r="AA16" s="22">
        <v>0</v>
      </c>
      <c r="AB16" s="22">
        <v>0</v>
      </c>
      <c r="AC16" s="22">
        <v>0</v>
      </c>
      <c r="AD16" s="22">
        <v>11431</v>
      </c>
      <c r="AE16" s="24">
        <f>SUM(Y16:AD16)</f>
        <v>11431</v>
      </c>
      <c r="AF16"/>
      <c r="AG16" s="162" t="s">
        <v>319</v>
      </c>
      <c r="AH16" s="162" t="s">
        <v>241</v>
      </c>
      <c r="AI16" s="22"/>
      <c r="AJ16" s="23"/>
      <c r="AK16" s="22"/>
      <c r="AL16" s="22"/>
      <c r="AM16" s="22"/>
      <c r="AN16" s="22">
        <v>-8257</v>
      </c>
      <c r="AO16" s="24">
        <f>SUM(AI16:AN16)</f>
        <v>-8257</v>
      </c>
      <c r="AP16"/>
      <c r="AQ16" s="162" t="s">
        <v>319</v>
      </c>
      <c r="AR16" s="162" t="s">
        <v>241</v>
      </c>
      <c r="AS16" s="22"/>
      <c r="AT16" s="23"/>
      <c r="AU16" s="22"/>
      <c r="AV16" s="22"/>
      <c r="AW16" s="22"/>
      <c r="AX16" s="22">
        <v>13600</v>
      </c>
      <c r="AY16" s="24">
        <f>SUM(AS16:AX16)</f>
        <v>13600</v>
      </c>
    </row>
    <row r="17" spans="2:51" s="2" customFormat="1" ht="7.9" customHeight="1">
      <c r="B17" s="18"/>
      <c r="C17" s="18"/>
      <c r="D17" s="19"/>
      <c r="E17" s="19"/>
      <c r="F17" s="19"/>
      <c r="G17" s="19"/>
      <c r="H17" s="19"/>
      <c r="I17" s="19"/>
      <c r="J17" s="20"/>
      <c r="M17" s="166"/>
      <c r="N17" s="166"/>
      <c r="O17" s="19"/>
      <c r="P17" s="19"/>
      <c r="Q17" s="19"/>
      <c r="R17" s="19"/>
      <c r="S17" s="19"/>
      <c r="T17" s="19"/>
      <c r="U17" s="20"/>
      <c r="V17"/>
      <c r="W17" s="166"/>
      <c r="X17" s="166"/>
      <c r="Y17" s="19"/>
      <c r="Z17" s="19"/>
      <c r="AA17" s="19"/>
      <c r="AB17" s="19"/>
      <c r="AC17" s="19"/>
      <c r="AD17" s="19"/>
      <c r="AE17" s="20"/>
      <c r="AF17"/>
      <c r="AG17" s="166"/>
      <c r="AH17" s="166"/>
      <c r="AI17" s="19"/>
      <c r="AJ17" s="19"/>
      <c r="AK17" s="19"/>
      <c r="AL17" s="19"/>
      <c r="AM17" s="19"/>
      <c r="AN17" s="19"/>
      <c r="AO17" s="20"/>
      <c r="AP17"/>
      <c r="AQ17" s="166"/>
      <c r="AR17" s="166"/>
      <c r="AS17" s="19"/>
      <c r="AT17" s="19"/>
      <c r="AU17" s="19"/>
      <c r="AV17" s="19"/>
      <c r="AW17" s="19"/>
      <c r="AX17" s="19"/>
      <c r="AY17" s="20"/>
    </row>
    <row r="18" spans="2:51" ht="15.75">
      <c r="B18" s="5" t="s">
        <v>253</v>
      </c>
      <c r="C18" s="5" t="s">
        <v>389</v>
      </c>
      <c r="D18" s="6">
        <f>D7+D13</f>
        <v>949.44999999999993</v>
      </c>
      <c r="E18" s="5">
        <f>E7+E13</f>
        <v>0</v>
      </c>
      <c r="F18" s="6">
        <f>F7+F13</f>
        <v>192541</v>
      </c>
      <c r="G18" s="6">
        <f>G7+G13</f>
        <v>12613</v>
      </c>
      <c r="H18" s="6">
        <f>H7+H13</f>
        <v>7240</v>
      </c>
      <c r="I18" s="6">
        <f>I7+I13+I16</f>
        <v>20206</v>
      </c>
      <c r="J18" s="6">
        <f>J7+J13+J16</f>
        <v>233549.45</v>
      </c>
      <c r="M18" s="173" t="s">
        <v>385</v>
      </c>
      <c r="N18" s="173" t="s">
        <v>371</v>
      </c>
      <c r="O18" s="6">
        <v>875.44999999999993</v>
      </c>
      <c r="P18" s="5">
        <v>0</v>
      </c>
      <c r="Q18" s="6">
        <v>152115</v>
      </c>
      <c r="R18" s="6">
        <v>11619</v>
      </c>
      <c r="S18" s="6">
        <v>2514</v>
      </c>
      <c r="T18" s="6">
        <v>3913</v>
      </c>
      <c r="U18" s="15">
        <f t="shared" si="0"/>
        <v>171036.45</v>
      </c>
      <c r="W18" s="173" t="s">
        <v>408</v>
      </c>
      <c r="X18" s="173" t="s">
        <v>407</v>
      </c>
      <c r="Y18" s="6">
        <f>Y7+Y13</f>
        <v>892.44999999999993</v>
      </c>
      <c r="Z18" s="5">
        <f>Z7+Z13</f>
        <v>0</v>
      </c>
      <c r="AA18" s="6">
        <f>AA7+AA13</f>
        <v>163998</v>
      </c>
      <c r="AB18" s="6">
        <f>AB7+AB13</f>
        <v>12406</v>
      </c>
      <c r="AC18" s="6">
        <f>AC7+AC13</f>
        <v>6391</v>
      </c>
      <c r="AD18" s="6">
        <f>AD7+AD13+AD16</f>
        <v>14863</v>
      </c>
      <c r="AE18" s="6">
        <f>AE7+AE13+AE16</f>
        <v>198550.45</v>
      </c>
      <c r="AG18" s="173" t="s">
        <v>386</v>
      </c>
      <c r="AH18" s="173" t="s">
        <v>387</v>
      </c>
      <c r="AI18" s="6">
        <f>AI7+AI13</f>
        <v>899.44999999999993</v>
      </c>
      <c r="AJ18" s="5">
        <f>AJ7+AJ13</f>
        <v>0</v>
      </c>
      <c r="AK18" s="6">
        <f>AK7+AK13</f>
        <v>163998</v>
      </c>
      <c r="AL18" s="6">
        <f>AL7+AL13</f>
        <v>12854</v>
      </c>
      <c r="AM18" s="6">
        <f>AM7+AM13</f>
        <v>5542</v>
      </c>
      <c r="AN18" s="6">
        <f>AN7+AN13+AN16</f>
        <v>6606</v>
      </c>
      <c r="AO18" s="15">
        <f>AO7+AO13+AO16</f>
        <v>189899.45</v>
      </c>
      <c r="AQ18" s="173" t="s">
        <v>388</v>
      </c>
      <c r="AR18" s="173" t="s">
        <v>389</v>
      </c>
      <c r="AS18" s="6">
        <f>AS7+AS13</f>
        <v>949.44999999999993</v>
      </c>
      <c r="AT18" s="5">
        <f>AT7+AT13</f>
        <v>0</v>
      </c>
      <c r="AU18" s="6">
        <f>AU7+AU13</f>
        <v>192541</v>
      </c>
      <c r="AV18" s="6">
        <f>AV7+AV13</f>
        <v>12613</v>
      </c>
      <c r="AW18" s="6">
        <f>AW7+AW13</f>
        <v>7240</v>
      </c>
      <c r="AX18" s="6">
        <f>AX7+AX13+AX16</f>
        <v>20206</v>
      </c>
      <c r="AY18" s="6">
        <f>AY7+AY13+AY16</f>
        <v>233549.45</v>
      </c>
    </row>
    <row r="19" spans="2:51">
      <c r="B19" s="7"/>
      <c r="C19" s="7"/>
      <c r="D19" s="10"/>
      <c r="AL19" s="183"/>
      <c r="AM19" s="183"/>
      <c r="AN19" s="183"/>
      <c r="AO19" s="183"/>
      <c r="AU19" s="183"/>
      <c r="AW19" s="183">
        <f>AW18-H18</f>
        <v>0</v>
      </c>
      <c r="AX19" s="183">
        <f>AX18-I18</f>
        <v>0</v>
      </c>
    </row>
    <row r="20" spans="2:51" ht="16.5">
      <c r="B20" s="35" t="s">
        <v>268</v>
      </c>
      <c r="C20" s="36"/>
      <c r="D20" s="156"/>
      <c r="E20" s="157"/>
      <c r="F20" s="157"/>
      <c r="G20" s="157"/>
      <c r="H20" s="157"/>
      <c r="I20" s="157"/>
      <c r="J20" s="157"/>
      <c r="M20" s="159" t="s">
        <v>269</v>
      </c>
      <c r="N20" s="159"/>
      <c r="O20" s="160"/>
      <c r="P20" s="160"/>
      <c r="Q20" s="160"/>
      <c r="R20" s="160"/>
      <c r="S20" s="160"/>
      <c r="T20" s="160"/>
      <c r="U20" s="176" t="str">
        <f>M20</f>
        <v>Q1</v>
      </c>
      <c r="W20" s="158" t="s">
        <v>270</v>
      </c>
      <c r="X20" s="158"/>
      <c r="Y20" s="157"/>
      <c r="Z20" s="157"/>
      <c r="AA20" s="157"/>
      <c r="AB20" s="157"/>
      <c r="AC20" s="157"/>
      <c r="AD20" s="157"/>
      <c r="AE20" s="176" t="str">
        <f>W20</f>
        <v>Q2</v>
      </c>
      <c r="AG20" s="158" t="s">
        <v>271</v>
      </c>
      <c r="AH20" s="158"/>
      <c r="AI20" s="157"/>
      <c r="AJ20" s="157"/>
      <c r="AK20" s="157"/>
      <c r="AL20" s="157"/>
      <c r="AM20" s="157"/>
      <c r="AN20" s="157"/>
      <c r="AO20" s="176" t="str">
        <f>AG20</f>
        <v>Q3</v>
      </c>
      <c r="AQ20" s="158" t="s">
        <v>272</v>
      </c>
      <c r="AR20" s="158"/>
      <c r="AS20" s="157"/>
      <c r="AT20" s="157"/>
      <c r="AU20" s="157"/>
      <c r="AV20" s="157"/>
      <c r="AW20" s="157"/>
      <c r="AX20" s="157"/>
      <c r="AY20" s="176" t="str">
        <f>AQ20</f>
        <v>Q4</v>
      </c>
    </row>
    <row r="21" spans="2:51" s="14" customFormat="1" ht="76.5">
      <c r="B21" s="155" t="s">
        <v>251</v>
      </c>
      <c r="C21" s="155"/>
      <c r="D21" s="16" t="s">
        <v>17</v>
      </c>
      <c r="E21" s="16" t="s">
        <v>18</v>
      </c>
      <c r="F21" s="16" t="s">
        <v>19</v>
      </c>
      <c r="G21" s="16" t="s">
        <v>169</v>
      </c>
      <c r="H21" s="16" t="s">
        <v>21</v>
      </c>
      <c r="I21" s="16" t="s">
        <v>233</v>
      </c>
      <c r="J21" s="17" t="s">
        <v>171</v>
      </c>
      <c r="M21" s="155" t="s">
        <v>336</v>
      </c>
      <c r="N21" s="155"/>
      <c r="O21" s="16" t="s">
        <v>17</v>
      </c>
      <c r="P21" s="16" t="s">
        <v>18</v>
      </c>
      <c r="Q21" s="16" t="s">
        <v>19</v>
      </c>
      <c r="R21" s="16" t="s">
        <v>169</v>
      </c>
      <c r="S21" s="16" t="s">
        <v>21</v>
      </c>
      <c r="T21" s="16" t="s">
        <v>233</v>
      </c>
      <c r="U21" s="161" t="s">
        <v>171</v>
      </c>
      <c r="V21"/>
      <c r="W21" s="155" t="s">
        <v>414</v>
      </c>
      <c r="X21" s="155"/>
      <c r="Y21" s="16" t="s">
        <v>17</v>
      </c>
      <c r="Z21" s="16" t="s">
        <v>18</v>
      </c>
      <c r="AA21" s="16" t="s">
        <v>19</v>
      </c>
      <c r="AB21" s="16" t="s">
        <v>169</v>
      </c>
      <c r="AC21" s="16" t="s">
        <v>21</v>
      </c>
      <c r="AD21" s="16" t="s">
        <v>233</v>
      </c>
      <c r="AE21" s="161" t="s">
        <v>171</v>
      </c>
      <c r="AF21"/>
      <c r="AG21" s="155" t="s">
        <v>348</v>
      </c>
      <c r="AH21" s="155"/>
      <c r="AI21" s="16" t="s">
        <v>17</v>
      </c>
      <c r="AJ21" s="16" t="s">
        <v>18</v>
      </c>
      <c r="AK21" s="16" t="s">
        <v>19</v>
      </c>
      <c r="AL21" s="16" t="s">
        <v>169</v>
      </c>
      <c r="AM21" s="16" t="s">
        <v>21</v>
      </c>
      <c r="AN21" s="16" t="s">
        <v>233</v>
      </c>
      <c r="AO21" s="161" t="s">
        <v>171</v>
      </c>
      <c r="AP21"/>
      <c r="AQ21" s="155" t="s">
        <v>352</v>
      </c>
      <c r="AR21" s="155"/>
      <c r="AS21" s="16" t="s">
        <v>17</v>
      </c>
      <c r="AT21" s="16" t="s">
        <v>18</v>
      </c>
      <c r="AU21" s="16" t="s">
        <v>19</v>
      </c>
      <c r="AV21" s="16" t="s">
        <v>169</v>
      </c>
      <c r="AW21" s="16" t="s">
        <v>21</v>
      </c>
      <c r="AX21" s="16" t="s">
        <v>233</v>
      </c>
      <c r="AY21" s="161" t="s">
        <v>171</v>
      </c>
    </row>
    <row r="22" spans="2:51" s="14" customFormat="1" ht="51">
      <c r="B22" s="155" t="s">
        <v>252</v>
      </c>
      <c r="C22" s="155"/>
      <c r="D22" s="16" t="s">
        <v>144</v>
      </c>
      <c r="E22" s="16" t="s">
        <v>234</v>
      </c>
      <c r="F22" s="16" t="s">
        <v>189</v>
      </c>
      <c r="G22" s="16" t="s">
        <v>190</v>
      </c>
      <c r="H22" s="16" t="s">
        <v>145</v>
      </c>
      <c r="I22" s="16" t="s">
        <v>191</v>
      </c>
      <c r="J22" s="17" t="s">
        <v>235</v>
      </c>
      <c r="M22" s="155" t="s">
        <v>347</v>
      </c>
      <c r="N22" s="155"/>
      <c r="O22" s="16" t="s">
        <v>144</v>
      </c>
      <c r="P22" s="16" t="s">
        <v>234</v>
      </c>
      <c r="Q22" s="16" t="s">
        <v>189</v>
      </c>
      <c r="R22" s="16" t="s">
        <v>190</v>
      </c>
      <c r="S22" s="16" t="s">
        <v>145</v>
      </c>
      <c r="T22" s="16" t="s">
        <v>191</v>
      </c>
      <c r="U22" s="161" t="s">
        <v>235</v>
      </c>
      <c r="V22"/>
      <c r="W22" s="155" t="s">
        <v>413</v>
      </c>
      <c r="X22" s="155"/>
      <c r="Y22" s="16" t="s">
        <v>144</v>
      </c>
      <c r="Z22" s="16" t="s">
        <v>234</v>
      </c>
      <c r="AA22" s="16" t="s">
        <v>189</v>
      </c>
      <c r="AB22" s="16" t="s">
        <v>190</v>
      </c>
      <c r="AC22" s="16" t="s">
        <v>145</v>
      </c>
      <c r="AD22" s="16" t="s">
        <v>191</v>
      </c>
      <c r="AE22" s="161" t="s">
        <v>235</v>
      </c>
      <c r="AF22"/>
      <c r="AG22" s="155" t="s">
        <v>350</v>
      </c>
      <c r="AH22" s="155"/>
      <c r="AI22" s="16" t="s">
        <v>144</v>
      </c>
      <c r="AJ22" s="16" t="s">
        <v>234</v>
      </c>
      <c r="AK22" s="16" t="s">
        <v>189</v>
      </c>
      <c r="AL22" s="16" t="s">
        <v>190</v>
      </c>
      <c r="AM22" s="16" t="s">
        <v>145</v>
      </c>
      <c r="AN22" s="16" t="s">
        <v>191</v>
      </c>
      <c r="AO22" s="161" t="s">
        <v>235</v>
      </c>
      <c r="AP22"/>
      <c r="AQ22" s="155" t="s">
        <v>353</v>
      </c>
      <c r="AR22" s="155"/>
      <c r="AS22" s="16" t="s">
        <v>144</v>
      </c>
      <c r="AT22" s="16" t="s">
        <v>234</v>
      </c>
      <c r="AU22" s="16" t="s">
        <v>189</v>
      </c>
      <c r="AV22" s="16" t="s">
        <v>190</v>
      </c>
      <c r="AW22" s="16" t="s">
        <v>145</v>
      </c>
      <c r="AX22" s="16" t="s">
        <v>191</v>
      </c>
      <c r="AY22" s="161" t="s">
        <v>235</v>
      </c>
    </row>
    <row r="23" spans="2:51" s="2" customFormat="1">
      <c r="B23" s="21" t="s">
        <v>243</v>
      </c>
      <c r="C23" s="21" t="s">
        <v>244</v>
      </c>
      <c r="D23" s="22">
        <v>867</v>
      </c>
      <c r="E23" s="23"/>
      <c r="F23" s="22">
        <v>152115</v>
      </c>
      <c r="G23" s="22">
        <v>7038</v>
      </c>
      <c r="H23" s="22">
        <v>683</v>
      </c>
      <c r="I23" s="22">
        <v>-23561</v>
      </c>
      <c r="J23" s="24">
        <v>137142</v>
      </c>
      <c r="M23" s="162" t="s">
        <v>315</v>
      </c>
      <c r="N23" s="162" t="s">
        <v>244</v>
      </c>
      <c r="O23" s="163">
        <v>867.44999999999993</v>
      </c>
      <c r="P23" s="164"/>
      <c r="Q23" s="163">
        <v>152115</v>
      </c>
      <c r="R23" s="163">
        <v>7038</v>
      </c>
      <c r="S23" s="163">
        <v>683</v>
      </c>
      <c r="T23" s="163">
        <v>-23561</v>
      </c>
      <c r="U23" s="165">
        <v>137142.45000000001</v>
      </c>
      <c r="V23"/>
      <c r="W23" s="162" t="s">
        <v>316</v>
      </c>
      <c r="X23" s="162" t="s">
        <v>340</v>
      </c>
      <c r="Y23" s="163">
        <v>867.44999999999993</v>
      </c>
      <c r="Z23" s="164">
        <v>0</v>
      </c>
      <c r="AA23" s="163">
        <v>152115</v>
      </c>
      <c r="AB23" s="163">
        <v>7835</v>
      </c>
      <c r="AC23" s="163">
        <v>683</v>
      </c>
      <c r="AD23" s="163">
        <v>-26906</v>
      </c>
      <c r="AE23" s="165">
        <v>134594.45000000001</v>
      </c>
      <c r="AF23"/>
      <c r="AG23" s="162" t="s">
        <v>317</v>
      </c>
      <c r="AH23" s="162" t="s">
        <v>344</v>
      </c>
      <c r="AI23" s="163">
        <v>867.44999999999993</v>
      </c>
      <c r="AJ23" s="164">
        <v>0</v>
      </c>
      <c r="AK23" s="163">
        <v>152115</v>
      </c>
      <c r="AL23" s="163">
        <v>9383</v>
      </c>
      <c r="AM23" s="163">
        <v>2514</v>
      </c>
      <c r="AN23" s="163">
        <v>-21528</v>
      </c>
      <c r="AO23" s="165">
        <v>143351.45000000001</v>
      </c>
      <c r="AP23"/>
      <c r="AQ23" s="162" t="s">
        <v>318</v>
      </c>
      <c r="AR23" s="162" t="s">
        <v>345</v>
      </c>
      <c r="AS23" s="163">
        <v>867.44999999999993</v>
      </c>
      <c r="AT23" s="164">
        <v>0</v>
      </c>
      <c r="AU23" s="163">
        <v>152115</v>
      </c>
      <c r="AV23" s="163">
        <v>10561</v>
      </c>
      <c r="AW23" s="163">
        <v>2514</v>
      </c>
      <c r="AX23" s="163">
        <v>-20092</v>
      </c>
      <c r="AY23" s="165">
        <v>145965.45000000001</v>
      </c>
    </row>
    <row r="24" spans="2:51" s="2" customFormat="1">
      <c r="B24" s="18"/>
      <c r="C24" s="18"/>
      <c r="D24" s="19"/>
      <c r="E24" s="19"/>
      <c r="F24" s="19"/>
      <c r="G24" s="19"/>
      <c r="H24" s="19"/>
      <c r="I24" s="19"/>
      <c r="J24" s="20"/>
      <c r="M24" s="166"/>
      <c r="N24" s="166"/>
      <c r="O24" s="167"/>
      <c r="P24" s="167"/>
      <c r="Q24" s="167"/>
      <c r="R24" s="167"/>
      <c r="S24" s="167"/>
      <c r="T24" s="167"/>
      <c r="U24" s="168"/>
      <c r="V24"/>
      <c r="W24" s="166"/>
      <c r="X24" s="166"/>
      <c r="Y24" s="167"/>
      <c r="Z24" s="167"/>
      <c r="AA24" s="167"/>
      <c r="AB24" s="167"/>
      <c r="AC24" s="167"/>
      <c r="AD24" s="167"/>
      <c r="AE24" s="168"/>
      <c r="AF24"/>
      <c r="AG24" s="166"/>
      <c r="AH24" s="166"/>
      <c r="AI24" s="167"/>
      <c r="AJ24" s="167"/>
      <c r="AK24" s="167"/>
      <c r="AL24" s="167"/>
      <c r="AM24" s="167"/>
      <c r="AN24" s="167"/>
      <c r="AO24" s="168"/>
      <c r="AP24"/>
      <c r="AQ24" s="166"/>
      <c r="AR24" s="166"/>
      <c r="AS24" s="167"/>
      <c r="AT24" s="167"/>
      <c r="AU24" s="167"/>
      <c r="AV24" s="167"/>
      <c r="AW24" s="167"/>
      <c r="AX24" s="167"/>
      <c r="AY24" s="168"/>
    </row>
    <row r="25" spans="2:51" s="2" customFormat="1">
      <c r="B25" s="18" t="s">
        <v>164</v>
      </c>
      <c r="C25" s="18" t="s">
        <v>237</v>
      </c>
      <c r="D25" s="27">
        <v>8</v>
      </c>
      <c r="E25" s="27"/>
      <c r="F25" s="27"/>
      <c r="G25" s="27"/>
      <c r="H25" s="27"/>
      <c r="I25" s="27"/>
      <c r="J25" s="28">
        <f t="shared" ref="J25:J27" si="15">SUM(D25:I25)</f>
        <v>8</v>
      </c>
      <c r="M25" s="166" t="s">
        <v>164</v>
      </c>
      <c r="N25" s="166" t="s">
        <v>237</v>
      </c>
      <c r="O25" s="169"/>
      <c r="P25" s="169"/>
      <c r="Q25" s="169"/>
      <c r="R25" s="169"/>
      <c r="S25" s="169"/>
      <c r="T25" s="169"/>
      <c r="U25" s="28">
        <f t="shared" ref="U25" si="16">SUM(O25:T25)</f>
        <v>0</v>
      </c>
      <c r="V25"/>
      <c r="W25" s="166" t="s">
        <v>164</v>
      </c>
      <c r="X25" s="166" t="s">
        <v>237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28">
        <f t="shared" ref="AE25" si="17">SUM(Y25:AD25)</f>
        <v>0</v>
      </c>
      <c r="AF25"/>
      <c r="AG25" s="166" t="s">
        <v>164</v>
      </c>
      <c r="AH25" s="166" t="s">
        <v>237</v>
      </c>
      <c r="AI25" s="169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28">
        <f t="shared" ref="AO25" si="18">SUM(AI25:AN25)</f>
        <v>0</v>
      </c>
      <c r="AP25"/>
      <c r="AQ25" s="166" t="s">
        <v>164</v>
      </c>
      <c r="AR25" s="166" t="s">
        <v>237</v>
      </c>
      <c r="AS25" s="169">
        <v>8</v>
      </c>
      <c r="AT25" s="169">
        <v>0</v>
      </c>
      <c r="AU25" s="169">
        <v>0</v>
      </c>
      <c r="AV25" s="169">
        <v>0</v>
      </c>
      <c r="AW25" s="169">
        <v>0</v>
      </c>
      <c r="AX25" s="169">
        <v>0</v>
      </c>
      <c r="AY25" s="170">
        <v>8</v>
      </c>
    </row>
    <row r="26" spans="2:51" s="2" customFormat="1">
      <c r="B26" s="18" t="s">
        <v>165</v>
      </c>
      <c r="C26" s="18" t="s">
        <v>238</v>
      </c>
      <c r="D26" s="27"/>
      <c r="E26" s="27"/>
      <c r="F26" s="27"/>
      <c r="G26" s="27">
        <v>4091</v>
      </c>
      <c r="H26" s="27"/>
      <c r="I26" s="27"/>
      <c r="J26" s="28">
        <f t="shared" si="15"/>
        <v>4091</v>
      </c>
      <c r="M26" s="166" t="s">
        <v>165</v>
      </c>
      <c r="N26" s="166" t="s">
        <v>238</v>
      </c>
      <c r="O26" s="169"/>
      <c r="P26" s="169"/>
      <c r="Q26" s="169"/>
      <c r="R26" s="169">
        <v>797</v>
      </c>
      <c r="S26" s="169"/>
      <c r="T26" s="169"/>
      <c r="U26" s="171">
        <v>797</v>
      </c>
      <c r="V26"/>
      <c r="W26" s="166" t="s">
        <v>165</v>
      </c>
      <c r="X26" s="166" t="s">
        <v>238</v>
      </c>
      <c r="Y26" s="169">
        <v>0</v>
      </c>
      <c r="Z26" s="169">
        <v>0</v>
      </c>
      <c r="AA26" s="169">
        <v>0</v>
      </c>
      <c r="AB26" s="169">
        <v>1548</v>
      </c>
      <c r="AC26" s="169">
        <v>0</v>
      </c>
      <c r="AD26" s="169">
        <v>0</v>
      </c>
      <c r="AE26" s="171">
        <v>1548</v>
      </c>
      <c r="AF26"/>
      <c r="AG26" s="166" t="s">
        <v>165</v>
      </c>
      <c r="AH26" s="166" t="s">
        <v>238</v>
      </c>
      <c r="AI26" s="169">
        <v>0</v>
      </c>
      <c r="AJ26" s="169">
        <v>0</v>
      </c>
      <c r="AK26" s="169">
        <v>0</v>
      </c>
      <c r="AL26" s="169">
        <v>1178</v>
      </c>
      <c r="AM26" s="169">
        <v>0</v>
      </c>
      <c r="AN26" s="169">
        <v>0</v>
      </c>
      <c r="AO26" s="171">
        <v>1178</v>
      </c>
      <c r="AP26"/>
      <c r="AQ26" s="166" t="s">
        <v>165</v>
      </c>
      <c r="AR26" s="166" t="s">
        <v>238</v>
      </c>
      <c r="AS26" s="169">
        <v>0</v>
      </c>
      <c r="AT26" s="169">
        <v>0</v>
      </c>
      <c r="AU26" s="169">
        <v>0</v>
      </c>
      <c r="AV26" s="169">
        <v>568</v>
      </c>
      <c r="AW26" s="169">
        <v>0</v>
      </c>
      <c r="AX26" s="169">
        <v>0</v>
      </c>
      <c r="AY26" s="171">
        <v>568</v>
      </c>
    </row>
    <row r="27" spans="2:51" s="2" customFormat="1">
      <c r="B27" s="18" t="s">
        <v>166</v>
      </c>
      <c r="C27" s="18" t="s">
        <v>239</v>
      </c>
      <c r="D27" s="27"/>
      <c r="E27" s="27"/>
      <c r="F27" s="27"/>
      <c r="G27" s="27"/>
      <c r="H27" s="27">
        <v>1831</v>
      </c>
      <c r="I27" s="27">
        <v>-1831</v>
      </c>
      <c r="J27" s="28">
        <f t="shared" si="15"/>
        <v>0</v>
      </c>
      <c r="M27" s="166" t="s">
        <v>166</v>
      </c>
      <c r="N27" s="166" t="s">
        <v>239</v>
      </c>
      <c r="O27" s="169"/>
      <c r="P27" s="169"/>
      <c r="Q27" s="169"/>
      <c r="R27" s="169"/>
      <c r="S27" s="169"/>
      <c r="T27" s="169"/>
      <c r="U27" s="28">
        <f t="shared" ref="U27" si="19">SUM(O27:T27)</f>
        <v>0</v>
      </c>
      <c r="V27"/>
      <c r="W27" s="166" t="s">
        <v>166</v>
      </c>
      <c r="X27" s="166" t="s">
        <v>239</v>
      </c>
      <c r="Y27" s="169">
        <v>0</v>
      </c>
      <c r="Z27" s="169">
        <v>0</v>
      </c>
      <c r="AA27" s="169">
        <v>0</v>
      </c>
      <c r="AB27" s="169">
        <v>0</v>
      </c>
      <c r="AC27" s="169">
        <v>1831</v>
      </c>
      <c r="AD27" s="169">
        <v>-1831</v>
      </c>
      <c r="AE27" s="28">
        <f t="shared" ref="AE27" si="20">SUM(Y27:AD27)</f>
        <v>0</v>
      </c>
      <c r="AF27"/>
      <c r="AG27" s="166" t="s">
        <v>166</v>
      </c>
      <c r="AH27" s="166" t="s">
        <v>239</v>
      </c>
      <c r="AI27" s="169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28">
        <f t="shared" ref="AO27" si="21">SUM(AI27:AN27)</f>
        <v>0</v>
      </c>
      <c r="AP27"/>
      <c r="AQ27" s="166" t="s">
        <v>166</v>
      </c>
      <c r="AR27" s="166" t="s">
        <v>239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  <c r="AX27" s="169">
        <v>0</v>
      </c>
      <c r="AY27" s="170">
        <v>0</v>
      </c>
    </row>
    <row r="28" spans="2:51" s="2" customFormat="1">
      <c r="B28" s="21" t="s">
        <v>167</v>
      </c>
      <c r="C28" s="21" t="s">
        <v>240</v>
      </c>
      <c r="D28" s="22">
        <v>8</v>
      </c>
      <c r="E28" s="23"/>
      <c r="F28" s="22"/>
      <c r="G28" s="22">
        <v>4091</v>
      </c>
      <c r="H28" s="22">
        <v>1831</v>
      </c>
      <c r="I28" s="22">
        <v>-1831</v>
      </c>
      <c r="J28" s="24">
        <v>4099</v>
      </c>
      <c r="M28" s="162" t="s">
        <v>167</v>
      </c>
      <c r="N28" s="162" t="s">
        <v>240</v>
      </c>
      <c r="O28" s="163"/>
      <c r="P28" s="164"/>
      <c r="Q28" s="163"/>
      <c r="R28" s="163">
        <v>797</v>
      </c>
      <c r="S28" s="163"/>
      <c r="T28" s="163"/>
      <c r="U28" s="165">
        <v>797</v>
      </c>
      <c r="V28"/>
      <c r="W28" s="162" t="s">
        <v>167</v>
      </c>
      <c r="X28" s="162" t="s">
        <v>240</v>
      </c>
      <c r="Y28" s="163">
        <v>0</v>
      </c>
      <c r="Z28" s="164">
        <v>0</v>
      </c>
      <c r="AA28" s="163">
        <v>0</v>
      </c>
      <c r="AB28" s="163">
        <v>1548</v>
      </c>
      <c r="AC28" s="163">
        <v>1831</v>
      </c>
      <c r="AD28" s="163">
        <v>-1831</v>
      </c>
      <c r="AE28" s="165">
        <v>1548</v>
      </c>
      <c r="AF28"/>
      <c r="AG28" s="162" t="s">
        <v>167</v>
      </c>
      <c r="AH28" s="162" t="s">
        <v>240</v>
      </c>
      <c r="AI28" s="163">
        <v>0</v>
      </c>
      <c r="AJ28" s="164">
        <v>0</v>
      </c>
      <c r="AK28" s="163">
        <v>0</v>
      </c>
      <c r="AL28" s="163">
        <v>1178</v>
      </c>
      <c r="AM28" s="163">
        <v>0</v>
      </c>
      <c r="AN28" s="163">
        <v>0</v>
      </c>
      <c r="AO28" s="165">
        <v>1178</v>
      </c>
      <c r="AP28"/>
      <c r="AQ28" s="162" t="s">
        <v>167</v>
      </c>
      <c r="AR28" s="162" t="s">
        <v>240</v>
      </c>
      <c r="AS28" s="163">
        <v>8</v>
      </c>
      <c r="AT28" s="164">
        <v>0</v>
      </c>
      <c r="AU28" s="163">
        <v>0</v>
      </c>
      <c r="AV28" s="163">
        <v>568</v>
      </c>
      <c r="AW28" s="163">
        <v>0</v>
      </c>
      <c r="AX28" s="163">
        <v>0</v>
      </c>
      <c r="AY28" s="165">
        <v>576</v>
      </c>
    </row>
    <row r="29" spans="2:51" s="2" customFormat="1">
      <c r="B29" s="18"/>
      <c r="C29" s="18"/>
      <c r="D29" s="19"/>
      <c r="E29" s="19"/>
      <c r="F29" s="19"/>
      <c r="G29" s="19"/>
      <c r="H29" s="19"/>
      <c r="I29" s="19"/>
      <c r="J29" s="20"/>
      <c r="M29" s="166"/>
      <c r="N29" s="166"/>
      <c r="O29" s="167"/>
      <c r="P29" s="167"/>
      <c r="Q29" s="167"/>
      <c r="R29" s="167"/>
      <c r="S29" s="167"/>
      <c r="T29" s="167"/>
      <c r="U29" s="168"/>
      <c r="V29"/>
      <c r="W29" s="166"/>
      <c r="X29" s="166"/>
      <c r="Y29" s="167"/>
      <c r="Z29" s="167"/>
      <c r="AA29" s="167"/>
      <c r="AB29" s="167"/>
      <c r="AC29" s="167"/>
      <c r="AD29" s="167"/>
      <c r="AE29" s="168"/>
      <c r="AF29"/>
      <c r="AG29" s="166"/>
      <c r="AH29" s="166"/>
      <c r="AI29" s="167"/>
      <c r="AJ29" s="167"/>
      <c r="AK29" s="167"/>
      <c r="AL29" s="167"/>
      <c r="AM29" s="167"/>
      <c r="AN29" s="167"/>
      <c r="AO29" s="168"/>
      <c r="AP29"/>
      <c r="AQ29" s="166"/>
      <c r="AR29" s="166"/>
      <c r="AS29" s="167"/>
      <c r="AT29" s="167"/>
      <c r="AU29" s="167"/>
      <c r="AV29" s="167"/>
      <c r="AW29" s="167"/>
      <c r="AX29" s="167"/>
      <c r="AY29" s="168"/>
    </row>
    <row r="30" spans="2:51" s="2" customFormat="1">
      <c r="B30" s="18" t="s">
        <v>314</v>
      </c>
      <c r="C30" s="18" t="s">
        <v>110</v>
      </c>
      <c r="D30" s="25"/>
      <c r="E30" s="25"/>
      <c r="F30" s="25"/>
      <c r="G30" s="25"/>
      <c r="H30" s="25"/>
      <c r="I30" s="27">
        <v>25873</v>
      </c>
      <c r="J30" s="28">
        <v>25873</v>
      </c>
      <c r="M30" s="166" t="s">
        <v>335</v>
      </c>
      <c r="N30" s="166" t="s">
        <v>110</v>
      </c>
      <c r="O30" s="172"/>
      <c r="P30" s="172"/>
      <c r="Q30" s="172"/>
      <c r="R30" s="172"/>
      <c r="S30" s="172"/>
      <c r="T30" s="169">
        <v>-3345</v>
      </c>
      <c r="U30" s="171">
        <v>-3345</v>
      </c>
      <c r="V30"/>
      <c r="W30" s="166" t="s">
        <v>335</v>
      </c>
      <c r="X30" s="166" t="s">
        <v>110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69">
        <v>7209</v>
      </c>
      <c r="AE30" s="171">
        <v>7209</v>
      </c>
      <c r="AF30"/>
      <c r="AG30" s="166" t="s">
        <v>335</v>
      </c>
      <c r="AH30" s="166" t="s">
        <v>110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69">
        <v>1436</v>
      </c>
      <c r="AO30" s="171">
        <v>1436</v>
      </c>
      <c r="AP30"/>
      <c r="AQ30" s="166" t="s">
        <v>335</v>
      </c>
      <c r="AR30" s="166" t="s">
        <v>110</v>
      </c>
      <c r="AS30" s="172">
        <v>0</v>
      </c>
      <c r="AT30" s="172">
        <v>0</v>
      </c>
      <c r="AU30" s="172">
        <v>0</v>
      </c>
      <c r="AV30" s="172">
        <v>0</v>
      </c>
      <c r="AW30" s="172">
        <v>0</v>
      </c>
      <c r="AX30" s="169">
        <v>20573</v>
      </c>
      <c r="AY30" s="171">
        <v>20573</v>
      </c>
    </row>
    <row r="31" spans="2:51" s="2" customFormat="1">
      <c r="B31" s="21" t="s">
        <v>168</v>
      </c>
      <c r="C31" s="21" t="s">
        <v>241</v>
      </c>
      <c r="D31" s="22"/>
      <c r="E31" s="23"/>
      <c r="F31" s="22"/>
      <c r="G31" s="22"/>
      <c r="H31" s="22"/>
      <c r="I31" s="22">
        <v>25873</v>
      </c>
      <c r="J31" s="24">
        <v>25873</v>
      </c>
      <c r="M31" s="162" t="s">
        <v>319</v>
      </c>
      <c r="N31" s="162" t="s">
        <v>241</v>
      </c>
      <c r="O31" s="163"/>
      <c r="P31" s="164"/>
      <c r="Q31" s="163"/>
      <c r="R31" s="163"/>
      <c r="S31" s="163"/>
      <c r="T31" s="163">
        <v>-3345</v>
      </c>
      <c r="U31" s="165">
        <v>-3345</v>
      </c>
      <c r="V31"/>
      <c r="W31" s="162" t="s">
        <v>319</v>
      </c>
      <c r="X31" s="162" t="s">
        <v>241</v>
      </c>
      <c r="Y31" s="163">
        <v>0</v>
      </c>
      <c r="Z31" s="164">
        <v>0</v>
      </c>
      <c r="AA31" s="163">
        <v>0</v>
      </c>
      <c r="AB31" s="163">
        <v>0</v>
      </c>
      <c r="AC31" s="163">
        <v>0</v>
      </c>
      <c r="AD31" s="163">
        <v>7209</v>
      </c>
      <c r="AE31" s="165">
        <v>7209</v>
      </c>
      <c r="AF31"/>
      <c r="AG31" s="162" t="s">
        <v>319</v>
      </c>
      <c r="AH31" s="162" t="s">
        <v>241</v>
      </c>
      <c r="AI31" s="163">
        <v>0</v>
      </c>
      <c r="AJ31" s="164">
        <v>0</v>
      </c>
      <c r="AK31" s="163">
        <v>0</v>
      </c>
      <c r="AL31" s="163">
        <v>0</v>
      </c>
      <c r="AM31" s="163">
        <v>0</v>
      </c>
      <c r="AN31" s="163">
        <v>1436</v>
      </c>
      <c r="AO31" s="165">
        <v>1436</v>
      </c>
      <c r="AP31"/>
      <c r="AQ31" s="162" t="s">
        <v>319</v>
      </c>
      <c r="AR31" s="162" t="s">
        <v>241</v>
      </c>
      <c r="AS31" s="163">
        <v>0</v>
      </c>
      <c r="AT31" s="164">
        <v>0</v>
      </c>
      <c r="AU31" s="163">
        <v>0</v>
      </c>
      <c r="AV31" s="163">
        <v>0</v>
      </c>
      <c r="AW31" s="163">
        <v>0</v>
      </c>
      <c r="AX31" s="163">
        <v>20573</v>
      </c>
      <c r="AY31" s="165">
        <v>20573</v>
      </c>
    </row>
    <row r="32" spans="2:51" s="2" customFormat="1">
      <c r="B32" s="18"/>
      <c r="C32" s="18"/>
      <c r="D32" s="19"/>
      <c r="E32" s="19"/>
      <c r="F32" s="19"/>
      <c r="G32" s="19"/>
      <c r="H32" s="19"/>
      <c r="I32" s="19"/>
      <c r="J32" s="20"/>
      <c r="M32" s="166"/>
      <c r="N32" s="166"/>
      <c r="O32" s="167"/>
      <c r="P32" s="167"/>
      <c r="Q32" s="167"/>
      <c r="R32" s="167"/>
      <c r="S32" s="167"/>
      <c r="T32" s="167"/>
      <c r="U32" s="168"/>
      <c r="V32"/>
      <c r="W32" s="166"/>
      <c r="X32" s="166"/>
      <c r="Y32" s="167"/>
      <c r="Z32" s="167"/>
      <c r="AA32" s="167"/>
      <c r="AB32" s="167"/>
      <c r="AC32" s="167"/>
      <c r="AD32" s="167"/>
      <c r="AE32" s="168"/>
      <c r="AF32"/>
      <c r="AG32" s="166"/>
      <c r="AH32" s="166"/>
      <c r="AI32" s="167"/>
      <c r="AJ32" s="167"/>
      <c r="AK32" s="167"/>
      <c r="AL32" s="167"/>
      <c r="AM32" s="167"/>
      <c r="AN32" s="167"/>
      <c r="AO32" s="168"/>
      <c r="AP32"/>
      <c r="AQ32" s="166"/>
      <c r="AR32" s="166"/>
      <c r="AS32" s="167"/>
      <c r="AT32" s="167"/>
      <c r="AU32" s="167"/>
      <c r="AV32" s="167"/>
      <c r="AW32" s="167"/>
      <c r="AX32" s="167"/>
      <c r="AY32" s="168"/>
    </row>
    <row r="33" spans="2:51" ht="15.75">
      <c r="B33" s="5" t="s">
        <v>253</v>
      </c>
      <c r="C33" s="5" t="s">
        <v>254</v>
      </c>
      <c r="D33" s="6">
        <v>875.44999999999993</v>
      </c>
      <c r="E33" s="5">
        <v>0</v>
      </c>
      <c r="F33" s="6">
        <v>152115</v>
      </c>
      <c r="G33" s="6">
        <v>11129</v>
      </c>
      <c r="H33" s="6">
        <v>2514</v>
      </c>
      <c r="I33" s="6">
        <v>481</v>
      </c>
      <c r="J33" s="15">
        <v>167114.45000000001</v>
      </c>
      <c r="M33" s="173" t="s">
        <v>320</v>
      </c>
      <c r="N33" s="173" t="s">
        <v>334</v>
      </c>
      <c r="O33" s="174">
        <v>867.44999999999993</v>
      </c>
      <c r="P33" s="173">
        <v>0</v>
      </c>
      <c r="Q33" s="174">
        <v>152115</v>
      </c>
      <c r="R33" s="174">
        <v>7835</v>
      </c>
      <c r="S33" s="174">
        <v>683</v>
      </c>
      <c r="T33" s="174">
        <v>-26906</v>
      </c>
      <c r="U33" s="175">
        <v>134594.45000000001</v>
      </c>
      <c r="W33" s="173" t="s">
        <v>404</v>
      </c>
      <c r="X33" s="173" t="s">
        <v>406</v>
      </c>
      <c r="Y33" s="174">
        <v>867.44999999999993</v>
      </c>
      <c r="Z33" s="173">
        <v>0</v>
      </c>
      <c r="AA33" s="174">
        <v>152115</v>
      </c>
      <c r="AB33" s="174">
        <v>9383</v>
      </c>
      <c r="AC33" s="174">
        <v>2514</v>
      </c>
      <c r="AD33" s="174">
        <v>-21528</v>
      </c>
      <c r="AE33" s="175">
        <v>143351.45000000001</v>
      </c>
      <c r="AG33" s="173" t="s">
        <v>321</v>
      </c>
      <c r="AH33" s="173" t="s">
        <v>342</v>
      </c>
      <c r="AI33" s="174">
        <v>867.44999999999993</v>
      </c>
      <c r="AJ33" s="173">
        <v>0</v>
      </c>
      <c r="AK33" s="174">
        <v>152115</v>
      </c>
      <c r="AL33" s="174">
        <v>10561</v>
      </c>
      <c r="AM33" s="174">
        <v>2514</v>
      </c>
      <c r="AN33" s="174">
        <v>-20092</v>
      </c>
      <c r="AO33" s="175">
        <v>145965.45000000001</v>
      </c>
      <c r="AQ33" s="173" t="s">
        <v>322</v>
      </c>
      <c r="AR33" s="173" t="s">
        <v>254</v>
      </c>
      <c r="AS33" s="174">
        <v>875.44999999999993</v>
      </c>
      <c r="AT33" s="173">
        <v>0</v>
      </c>
      <c r="AU33" s="174">
        <v>152115</v>
      </c>
      <c r="AV33" s="174">
        <v>11129</v>
      </c>
      <c r="AW33" s="174">
        <v>2514</v>
      </c>
      <c r="AX33" s="174">
        <v>481</v>
      </c>
      <c r="AY33" s="175">
        <v>167114.45000000001</v>
      </c>
    </row>
    <row r="34" spans="2:51">
      <c r="W34" s="2"/>
      <c r="X34" s="2"/>
      <c r="Y34" s="2"/>
      <c r="Z34" s="2"/>
      <c r="AA34" s="2"/>
      <c r="AB34" s="2"/>
      <c r="AC34" s="2"/>
      <c r="AD34" s="2"/>
      <c r="AE34" s="2"/>
      <c r="AG34" s="2"/>
      <c r="AH34" s="2"/>
      <c r="AI34" s="2"/>
      <c r="AJ34" s="2"/>
      <c r="AK34" s="2"/>
      <c r="AL34" s="2"/>
      <c r="AM34" s="2"/>
      <c r="AN34" s="2"/>
      <c r="AO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16.5">
      <c r="B35" s="35" t="s">
        <v>267</v>
      </c>
      <c r="C35" s="36"/>
      <c r="D35" s="156"/>
      <c r="E35" s="157"/>
      <c r="F35" s="157"/>
      <c r="G35" s="157"/>
      <c r="H35" s="157"/>
      <c r="I35" s="157"/>
      <c r="J35" s="157"/>
      <c r="M35" s="159" t="s">
        <v>269</v>
      </c>
      <c r="N35" s="159"/>
      <c r="O35" s="160"/>
      <c r="P35" s="160"/>
      <c r="Q35" s="160"/>
      <c r="R35" s="160"/>
      <c r="S35" s="160"/>
      <c r="T35" s="160"/>
      <c r="U35" s="160"/>
      <c r="W35" s="159" t="s">
        <v>270</v>
      </c>
      <c r="X35" s="159"/>
      <c r="Y35" s="160"/>
      <c r="Z35" s="160"/>
      <c r="AA35" s="160"/>
      <c r="AB35" s="160"/>
      <c r="AC35" s="160"/>
      <c r="AD35" s="160"/>
      <c r="AE35" s="160"/>
      <c r="AG35" s="159" t="s">
        <v>271</v>
      </c>
      <c r="AH35" s="159"/>
      <c r="AI35" s="160"/>
      <c r="AJ35" s="160"/>
      <c r="AK35" s="160"/>
      <c r="AL35" s="160"/>
      <c r="AM35" s="160"/>
      <c r="AN35" s="160"/>
      <c r="AO35" s="160"/>
      <c r="AQ35" s="159" t="s">
        <v>272</v>
      </c>
      <c r="AR35" s="159"/>
      <c r="AS35" s="160"/>
      <c r="AT35" s="160"/>
      <c r="AU35" s="160"/>
      <c r="AV35" s="160"/>
      <c r="AW35" s="160"/>
      <c r="AX35" s="160"/>
      <c r="AY35" s="160"/>
    </row>
    <row r="36" spans="2:51" ht="76.5">
      <c r="B36" s="155" t="s">
        <v>255</v>
      </c>
      <c r="C36" s="155"/>
      <c r="D36" s="16" t="s">
        <v>17</v>
      </c>
      <c r="E36" s="16" t="s">
        <v>18</v>
      </c>
      <c r="F36" s="16" t="s">
        <v>19</v>
      </c>
      <c r="G36" s="16" t="s">
        <v>169</v>
      </c>
      <c r="H36" s="16" t="s">
        <v>21</v>
      </c>
      <c r="I36" s="16" t="s">
        <v>233</v>
      </c>
      <c r="J36" s="17" t="s">
        <v>171</v>
      </c>
      <c r="M36" s="155" t="s">
        <v>337</v>
      </c>
      <c r="N36" s="155"/>
      <c r="O36" s="16" t="s">
        <v>17</v>
      </c>
      <c r="P36" s="16" t="s">
        <v>18</v>
      </c>
      <c r="Q36" s="16" t="s">
        <v>19</v>
      </c>
      <c r="R36" s="16" t="s">
        <v>169</v>
      </c>
      <c r="S36" s="16" t="s">
        <v>21</v>
      </c>
      <c r="T36" s="16" t="s">
        <v>233</v>
      </c>
      <c r="U36" s="161" t="s">
        <v>171</v>
      </c>
      <c r="W36" s="155" t="s">
        <v>412</v>
      </c>
      <c r="X36" s="155"/>
      <c r="Y36" s="16" t="s">
        <v>17</v>
      </c>
      <c r="Z36" s="16" t="s">
        <v>18</v>
      </c>
      <c r="AA36" s="16" t="s">
        <v>19</v>
      </c>
      <c r="AB36" s="16" t="s">
        <v>169</v>
      </c>
      <c r="AC36" s="16" t="s">
        <v>21</v>
      </c>
      <c r="AD36" s="16" t="s">
        <v>233</v>
      </c>
      <c r="AE36" s="161" t="s">
        <v>171</v>
      </c>
      <c r="AG36" s="155" t="s">
        <v>349</v>
      </c>
      <c r="AH36" s="155"/>
      <c r="AI36" s="16" t="s">
        <v>17</v>
      </c>
      <c r="AJ36" s="16" t="s">
        <v>18</v>
      </c>
      <c r="AK36" s="16" t="s">
        <v>19</v>
      </c>
      <c r="AL36" s="16" t="s">
        <v>169</v>
      </c>
      <c r="AM36" s="16" t="s">
        <v>21</v>
      </c>
      <c r="AN36" s="16" t="s">
        <v>233</v>
      </c>
      <c r="AO36" s="161" t="s">
        <v>171</v>
      </c>
      <c r="AQ36" s="155" t="s">
        <v>354</v>
      </c>
      <c r="AR36" s="155"/>
      <c r="AS36" s="16" t="s">
        <v>17</v>
      </c>
      <c r="AT36" s="16" t="s">
        <v>18</v>
      </c>
      <c r="AU36" s="16" t="s">
        <v>19</v>
      </c>
      <c r="AV36" s="16" t="s">
        <v>169</v>
      </c>
      <c r="AW36" s="16" t="s">
        <v>21</v>
      </c>
      <c r="AX36" s="16" t="s">
        <v>233</v>
      </c>
      <c r="AY36" s="161" t="s">
        <v>171</v>
      </c>
    </row>
    <row r="37" spans="2:51" s="14" customFormat="1" ht="51">
      <c r="B37" s="155" t="s">
        <v>258</v>
      </c>
      <c r="C37" s="155"/>
      <c r="D37" s="16" t="s">
        <v>144</v>
      </c>
      <c r="E37" s="16" t="s">
        <v>234</v>
      </c>
      <c r="F37" s="16" t="s">
        <v>189</v>
      </c>
      <c r="G37" s="16" t="s">
        <v>190</v>
      </c>
      <c r="H37" s="16" t="s">
        <v>145</v>
      </c>
      <c r="I37" s="16" t="s">
        <v>191</v>
      </c>
      <c r="J37" s="17" t="s">
        <v>235</v>
      </c>
      <c r="M37" s="155" t="s">
        <v>338</v>
      </c>
      <c r="N37" s="155"/>
      <c r="O37" s="16" t="s">
        <v>144</v>
      </c>
      <c r="P37" s="16" t="s">
        <v>234</v>
      </c>
      <c r="Q37" s="16" t="s">
        <v>189</v>
      </c>
      <c r="R37" s="16" t="s">
        <v>190</v>
      </c>
      <c r="S37" s="16" t="s">
        <v>145</v>
      </c>
      <c r="T37" s="16" t="s">
        <v>191</v>
      </c>
      <c r="U37" s="161" t="s">
        <v>235</v>
      </c>
      <c r="V37"/>
      <c r="W37" s="155" t="s">
        <v>411</v>
      </c>
      <c r="X37" s="155"/>
      <c r="Y37" s="16" t="s">
        <v>144</v>
      </c>
      <c r="Z37" s="16" t="s">
        <v>234</v>
      </c>
      <c r="AA37" s="16" t="s">
        <v>189</v>
      </c>
      <c r="AB37" s="16" t="s">
        <v>190</v>
      </c>
      <c r="AC37" s="16" t="s">
        <v>145</v>
      </c>
      <c r="AD37" s="16" t="s">
        <v>191</v>
      </c>
      <c r="AE37" s="161" t="s">
        <v>235</v>
      </c>
      <c r="AF37"/>
      <c r="AG37" s="155" t="s">
        <v>351</v>
      </c>
      <c r="AH37" s="155"/>
      <c r="AI37" s="16" t="s">
        <v>144</v>
      </c>
      <c r="AJ37" s="16" t="s">
        <v>234</v>
      </c>
      <c r="AK37" s="16" t="s">
        <v>189</v>
      </c>
      <c r="AL37" s="16" t="s">
        <v>190</v>
      </c>
      <c r="AM37" s="16" t="s">
        <v>145</v>
      </c>
      <c r="AN37" s="16" t="s">
        <v>191</v>
      </c>
      <c r="AO37" s="161" t="s">
        <v>235</v>
      </c>
      <c r="AP37"/>
      <c r="AQ37" s="155" t="s">
        <v>355</v>
      </c>
      <c r="AR37" s="155"/>
      <c r="AS37" s="16" t="s">
        <v>144</v>
      </c>
      <c r="AT37" s="16" t="s">
        <v>234</v>
      </c>
      <c r="AU37" s="16" t="s">
        <v>189</v>
      </c>
      <c r="AV37" s="16" t="s">
        <v>190</v>
      </c>
      <c r="AW37" s="16" t="s">
        <v>145</v>
      </c>
      <c r="AX37" s="16" t="s">
        <v>191</v>
      </c>
      <c r="AY37" s="161" t="s">
        <v>235</v>
      </c>
    </row>
    <row r="38" spans="2:51">
      <c r="B38" s="21" t="s">
        <v>163</v>
      </c>
      <c r="C38" s="21" t="s">
        <v>236</v>
      </c>
      <c r="D38" s="22">
        <v>767.44999999999993</v>
      </c>
      <c r="E38" s="23"/>
      <c r="F38" s="22">
        <v>107781</v>
      </c>
      <c r="G38" s="22">
        <v>1847</v>
      </c>
      <c r="H38" s="22"/>
      <c r="I38" s="22">
        <v>-45763</v>
      </c>
      <c r="J38" s="24">
        <v>64632.45</v>
      </c>
      <c r="M38" s="21" t="s">
        <v>323</v>
      </c>
      <c r="N38" s="21" t="s">
        <v>236</v>
      </c>
      <c r="O38" s="22">
        <v>767.44999999999993</v>
      </c>
      <c r="P38" s="23"/>
      <c r="Q38" s="22">
        <v>107781</v>
      </c>
      <c r="R38" s="22">
        <v>1847</v>
      </c>
      <c r="S38" s="22"/>
      <c r="T38" s="22">
        <v>-45763</v>
      </c>
      <c r="U38" s="24">
        <v>64632.45</v>
      </c>
      <c r="W38" s="21" t="s">
        <v>324</v>
      </c>
      <c r="X38" s="21" t="s">
        <v>341</v>
      </c>
      <c r="Y38" s="22">
        <v>859.44999999999993</v>
      </c>
      <c r="Z38" s="23">
        <v>0</v>
      </c>
      <c r="AA38" s="22">
        <v>152130</v>
      </c>
      <c r="AB38" s="22">
        <v>2955</v>
      </c>
      <c r="AC38" s="22">
        <v>0</v>
      </c>
      <c r="AD38" s="22">
        <v>-42724</v>
      </c>
      <c r="AE38" s="24">
        <v>113220.45000000001</v>
      </c>
      <c r="AG38" s="21" t="s">
        <v>325</v>
      </c>
      <c r="AH38" s="162" t="s">
        <v>344</v>
      </c>
      <c r="AI38" s="22">
        <v>859.44999999999993</v>
      </c>
      <c r="AJ38" s="23">
        <v>0</v>
      </c>
      <c r="AK38" s="22">
        <v>152115</v>
      </c>
      <c r="AL38" s="22">
        <v>4734</v>
      </c>
      <c r="AM38" s="22">
        <v>683</v>
      </c>
      <c r="AN38" s="22">
        <v>-37689</v>
      </c>
      <c r="AO38" s="24">
        <v>120702.45000000001</v>
      </c>
      <c r="AQ38" s="21" t="s">
        <v>326</v>
      </c>
      <c r="AR38" s="162" t="s">
        <v>346</v>
      </c>
      <c r="AS38" s="22">
        <v>859.44999999999993</v>
      </c>
      <c r="AT38" s="23">
        <v>0</v>
      </c>
      <c r="AU38" s="22">
        <v>152115</v>
      </c>
      <c r="AV38" s="22">
        <v>6224</v>
      </c>
      <c r="AW38" s="22">
        <v>683</v>
      </c>
      <c r="AX38" s="22">
        <v>-34588</v>
      </c>
      <c r="AY38" s="24">
        <v>125293.45000000001</v>
      </c>
    </row>
    <row r="39" spans="2:51">
      <c r="B39" s="18"/>
      <c r="C39" s="18"/>
      <c r="D39" s="19"/>
      <c r="E39" s="19"/>
      <c r="F39" s="19"/>
      <c r="G39" s="19"/>
      <c r="H39" s="19"/>
      <c r="I39" s="19"/>
      <c r="J39" s="20"/>
      <c r="M39" s="18"/>
      <c r="N39" s="18"/>
      <c r="O39" s="19"/>
      <c r="P39" s="19"/>
      <c r="Q39" s="19"/>
      <c r="R39" s="19"/>
      <c r="S39" s="19"/>
      <c r="T39" s="19"/>
      <c r="U39" s="20"/>
      <c r="W39" s="18"/>
      <c r="X39" s="18"/>
      <c r="Y39" s="19"/>
      <c r="Z39" s="19"/>
      <c r="AA39" s="19"/>
      <c r="AB39" s="19"/>
      <c r="AC39" s="19"/>
      <c r="AD39" s="19"/>
      <c r="AE39" s="20"/>
      <c r="AG39" s="18"/>
      <c r="AH39" s="18"/>
      <c r="AI39" s="19"/>
      <c r="AJ39" s="19"/>
      <c r="AK39" s="19"/>
      <c r="AL39" s="19"/>
      <c r="AM39" s="19"/>
      <c r="AN39" s="19"/>
      <c r="AO39" s="20"/>
      <c r="AQ39" s="18"/>
      <c r="AR39" s="18"/>
      <c r="AS39" s="19"/>
      <c r="AT39" s="19"/>
      <c r="AU39" s="19"/>
      <c r="AV39" s="19"/>
      <c r="AW39" s="19"/>
      <c r="AX39" s="19"/>
      <c r="AY39" s="20"/>
    </row>
    <row r="40" spans="2:51">
      <c r="B40" s="18" t="s">
        <v>164</v>
      </c>
      <c r="C40" s="18" t="s">
        <v>237</v>
      </c>
      <c r="D40" s="27">
        <v>100</v>
      </c>
      <c r="E40" s="27"/>
      <c r="F40" s="27">
        <v>44334</v>
      </c>
      <c r="G40" s="27"/>
      <c r="H40" s="27"/>
      <c r="I40" s="27"/>
      <c r="J40" s="28">
        <v>44434</v>
      </c>
      <c r="M40" s="18" t="s">
        <v>164</v>
      </c>
      <c r="N40" s="18" t="s">
        <v>237</v>
      </c>
      <c r="O40" s="27">
        <v>92</v>
      </c>
      <c r="P40" s="27"/>
      <c r="Q40" s="27">
        <v>44349</v>
      </c>
      <c r="R40" s="27"/>
      <c r="S40" s="27"/>
      <c r="T40" s="27"/>
      <c r="U40" s="28">
        <v>44441</v>
      </c>
      <c r="W40" s="18" t="s">
        <v>164</v>
      </c>
      <c r="X40" s="18" t="s">
        <v>237</v>
      </c>
      <c r="Y40" s="27">
        <v>0</v>
      </c>
      <c r="Z40" s="27">
        <v>0</v>
      </c>
      <c r="AA40" s="27">
        <v>-15</v>
      </c>
      <c r="AB40" s="27">
        <v>0</v>
      </c>
      <c r="AC40" s="27">
        <v>0</v>
      </c>
      <c r="AD40" s="27">
        <v>0</v>
      </c>
      <c r="AE40" s="28">
        <v>-15</v>
      </c>
      <c r="AG40" s="18" t="s">
        <v>164</v>
      </c>
      <c r="AH40" s="18" t="s">
        <v>237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8">
        <v>0</v>
      </c>
      <c r="AQ40" s="18" t="s">
        <v>164</v>
      </c>
      <c r="AR40" s="18" t="s">
        <v>237</v>
      </c>
      <c r="AS40" s="27">
        <v>8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8">
        <v>8</v>
      </c>
    </row>
    <row r="41" spans="2:51">
      <c r="B41" s="18" t="s">
        <v>165</v>
      </c>
      <c r="C41" s="18" t="s">
        <v>238</v>
      </c>
      <c r="D41" s="27"/>
      <c r="E41" s="27"/>
      <c r="F41" s="27"/>
      <c r="G41" s="27">
        <v>5191</v>
      </c>
      <c r="H41" s="27"/>
      <c r="I41" s="27"/>
      <c r="J41" s="28">
        <v>5191</v>
      </c>
      <c r="M41" s="18" t="s">
        <v>165</v>
      </c>
      <c r="N41" s="18" t="s">
        <v>238</v>
      </c>
      <c r="O41" s="27"/>
      <c r="P41" s="27"/>
      <c r="Q41" s="27"/>
      <c r="R41" s="27">
        <v>1108</v>
      </c>
      <c r="S41" s="27"/>
      <c r="T41" s="27"/>
      <c r="U41" s="28">
        <v>1108</v>
      </c>
      <c r="W41" s="18" t="s">
        <v>165</v>
      </c>
      <c r="X41" s="18" t="s">
        <v>238</v>
      </c>
      <c r="Y41" s="27">
        <v>0</v>
      </c>
      <c r="Z41" s="27">
        <v>0</v>
      </c>
      <c r="AA41" s="27">
        <v>0</v>
      </c>
      <c r="AB41" s="27">
        <v>1779</v>
      </c>
      <c r="AC41" s="27">
        <v>0</v>
      </c>
      <c r="AD41" s="27">
        <v>0</v>
      </c>
      <c r="AE41" s="28">
        <v>1779</v>
      </c>
      <c r="AG41" s="18" t="s">
        <v>165</v>
      </c>
      <c r="AH41" s="18" t="s">
        <v>238</v>
      </c>
      <c r="AI41" s="27">
        <v>0</v>
      </c>
      <c r="AJ41" s="27">
        <v>0</v>
      </c>
      <c r="AK41" s="27">
        <v>0</v>
      </c>
      <c r="AL41" s="27">
        <v>1490</v>
      </c>
      <c r="AM41" s="27">
        <v>0</v>
      </c>
      <c r="AN41" s="27">
        <v>0</v>
      </c>
      <c r="AO41" s="28">
        <v>1490</v>
      </c>
      <c r="AQ41" s="18" t="s">
        <v>165</v>
      </c>
      <c r="AR41" s="18" t="s">
        <v>238</v>
      </c>
      <c r="AS41" s="27">
        <v>0</v>
      </c>
      <c r="AT41" s="27">
        <v>0</v>
      </c>
      <c r="AU41" s="27">
        <v>0</v>
      </c>
      <c r="AV41" s="27">
        <v>814</v>
      </c>
      <c r="AW41" s="27">
        <v>0</v>
      </c>
      <c r="AX41" s="27">
        <v>0</v>
      </c>
      <c r="AY41" s="28">
        <v>814</v>
      </c>
    </row>
    <row r="42" spans="2:51" s="2" customFormat="1">
      <c r="B42" s="18" t="s">
        <v>166</v>
      </c>
      <c r="C42" s="18" t="s">
        <v>239</v>
      </c>
      <c r="D42" s="27"/>
      <c r="E42" s="27"/>
      <c r="F42" s="27"/>
      <c r="G42" s="27"/>
      <c r="H42" s="27">
        <v>683</v>
      </c>
      <c r="I42" s="27">
        <v>-683</v>
      </c>
      <c r="J42" s="28">
        <f t="shared" ref="J42" si="22">SUM(D42:I42)</f>
        <v>0</v>
      </c>
      <c r="M42" s="18" t="s">
        <v>166</v>
      </c>
      <c r="N42" s="18" t="s">
        <v>239</v>
      </c>
      <c r="O42" s="27"/>
      <c r="P42" s="27"/>
      <c r="Q42" s="27"/>
      <c r="R42" s="27"/>
      <c r="S42" s="27"/>
      <c r="T42" s="27"/>
      <c r="U42" s="26"/>
      <c r="V42"/>
      <c r="W42" s="18" t="s">
        <v>166</v>
      </c>
      <c r="X42" s="18" t="s">
        <v>239</v>
      </c>
      <c r="Y42" s="27">
        <v>0</v>
      </c>
      <c r="Z42" s="27">
        <v>0</v>
      </c>
      <c r="AA42" s="27">
        <v>0</v>
      </c>
      <c r="AB42" s="27">
        <v>0</v>
      </c>
      <c r="AC42" s="27">
        <v>683</v>
      </c>
      <c r="AD42" s="27">
        <v>-683</v>
      </c>
      <c r="AE42" s="26"/>
      <c r="AF42"/>
      <c r="AG42" s="18" t="s">
        <v>166</v>
      </c>
      <c r="AH42" s="18" t="s">
        <v>239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6"/>
      <c r="AP42"/>
      <c r="AQ42" s="18" t="s">
        <v>166</v>
      </c>
      <c r="AR42" s="18" t="s">
        <v>239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6"/>
    </row>
    <row r="43" spans="2:51">
      <c r="B43" s="21" t="s">
        <v>167</v>
      </c>
      <c r="C43" s="21" t="s">
        <v>240</v>
      </c>
      <c r="D43" s="22">
        <v>100</v>
      </c>
      <c r="E43" s="23"/>
      <c r="F43" s="22">
        <v>44334</v>
      </c>
      <c r="G43" s="22">
        <v>5191</v>
      </c>
      <c r="H43" s="22">
        <v>683</v>
      </c>
      <c r="I43" s="22">
        <v>-683</v>
      </c>
      <c r="J43" s="24">
        <v>49625</v>
      </c>
      <c r="M43" s="21" t="s">
        <v>167</v>
      </c>
      <c r="N43" s="21" t="s">
        <v>240</v>
      </c>
      <c r="O43" s="22">
        <v>92</v>
      </c>
      <c r="P43" s="23"/>
      <c r="Q43" s="22">
        <v>44349</v>
      </c>
      <c r="R43" s="22">
        <v>1108</v>
      </c>
      <c r="S43" s="22"/>
      <c r="T43" s="22"/>
      <c r="U43" s="24">
        <v>45549</v>
      </c>
      <c r="W43" s="21" t="s">
        <v>167</v>
      </c>
      <c r="X43" s="21" t="s">
        <v>240</v>
      </c>
      <c r="Y43" s="22">
        <v>0</v>
      </c>
      <c r="Z43" s="23">
        <v>0</v>
      </c>
      <c r="AA43" s="22">
        <v>-15</v>
      </c>
      <c r="AB43" s="22">
        <v>1779</v>
      </c>
      <c r="AC43" s="22">
        <v>683</v>
      </c>
      <c r="AD43" s="22">
        <v>-683</v>
      </c>
      <c r="AE43" s="24">
        <v>1764</v>
      </c>
      <c r="AG43" s="21" t="s">
        <v>167</v>
      </c>
      <c r="AH43" s="21" t="s">
        <v>240</v>
      </c>
      <c r="AI43" s="22">
        <v>0</v>
      </c>
      <c r="AJ43" s="23">
        <v>0</v>
      </c>
      <c r="AK43" s="22">
        <v>0</v>
      </c>
      <c r="AL43" s="22">
        <v>1490</v>
      </c>
      <c r="AM43" s="22">
        <v>0</v>
      </c>
      <c r="AN43" s="22">
        <v>0</v>
      </c>
      <c r="AO43" s="24">
        <v>1490</v>
      </c>
      <c r="AQ43" s="21" t="s">
        <v>167</v>
      </c>
      <c r="AR43" s="21" t="s">
        <v>240</v>
      </c>
      <c r="AS43" s="22">
        <v>8</v>
      </c>
      <c r="AT43" s="23">
        <v>0</v>
      </c>
      <c r="AU43" s="22">
        <v>0</v>
      </c>
      <c r="AV43" s="22">
        <v>814</v>
      </c>
      <c r="AW43" s="22">
        <v>0</v>
      </c>
      <c r="AX43" s="22">
        <v>0</v>
      </c>
      <c r="AY43" s="24">
        <v>822</v>
      </c>
    </row>
    <row r="44" spans="2:51">
      <c r="B44" s="18"/>
      <c r="C44" s="18"/>
      <c r="D44" s="19"/>
      <c r="E44" s="19"/>
      <c r="F44" s="19"/>
      <c r="G44" s="19"/>
      <c r="H44" s="19"/>
      <c r="I44" s="19"/>
      <c r="J44" s="20"/>
      <c r="M44" s="18"/>
      <c r="N44" s="18"/>
      <c r="O44" s="19"/>
      <c r="P44" s="19"/>
      <c r="Q44" s="19"/>
      <c r="R44" s="19"/>
      <c r="S44" s="19"/>
      <c r="T44" s="19"/>
      <c r="U44" s="20"/>
      <c r="W44" s="18"/>
      <c r="X44" s="18"/>
      <c r="Y44" s="19"/>
      <c r="Z44" s="19"/>
      <c r="AA44" s="19"/>
      <c r="AB44" s="19"/>
      <c r="AC44" s="19"/>
      <c r="AD44" s="19"/>
      <c r="AE44" s="20"/>
      <c r="AG44" s="18"/>
      <c r="AH44" s="18"/>
      <c r="AI44" s="19"/>
      <c r="AJ44" s="19"/>
      <c r="AK44" s="19"/>
      <c r="AL44" s="19"/>
      <c r="AM44" s="19"/>
      <c r="AN44" s="19"/>
      <c r="AO44" s="20"/>
      <c r="AQ44" s="18"/>
      <c r="AR44" s="18"/>
      <c r="AS44" s="19"/>
      <c r="AT44" s="19"/>
      <c r="AU44" s="19"/>
      <c r="AV44" s="19"/>
      <c r="AW44" s="19"/>
      <c r="AX44" s="19"/>
      <c r="AY44" s="20"/>
    </row>
    <row r="45" spans="2:51" ht="60.75">
      <c r="B45" s="11" t="s">
        <v>173</v>
      </c>
      <c r="C45" s="18" t="s">
        <v>110</v>
      </c>
      <c r="D45" s="27"/>
      <c r="E45" s="27"/>
      <c r="F45" s="27"/>
      <c r="G45" s="27"/>
      <c r="H45" s="27"/>
      <c r="I45" s="27">
        <v>22885</v>
      </c>
      <c r="J45" s="28">
        <v>22885</v>
      </c>
      <c r="M45" s="18" t="s">
        <v>173</v>
      </c>
      <c r="N45" s="18" t="s">
        <v>110</v>
      </c>
      <c r="O45" s="27"/>
      <c r="P45" s="27"/>
      <c r="Q45" s="27"/>
      <c r="R45" s="27"/>
      <c r="S45" s="27"/>
      <c r="T45" s="27">
        <v>3039</v>
      </c>
      <c r="U45" s="28">
        <v>3039</v>
      </c>
      <c r="W45" s="11" t="s">
        <v>173</v>
      </c>
      <c r="X45" s="18" t="s">
        <v>110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5718</v>
      </c>
      <c r="AE45" s="28">
        <v>5718</v>
      </c>
      <c r="AG45" s="11" t="s">
        <v>173</v>
      </c>
      <c r="AH45" s="18" t="s">
        <v>110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3101</v>
      </c>
      <c r="AO45" s="28">
        <v>3101</v>
      </c>
      <c r="AQ45" s="11" t="s">
        <v>173</v>
      </c>
      <c r="AR45" s="18" t="s">
        <v>110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11027</v>
      </c>
      <c r="AY45" s="28">
        <v>11027</v>
      </c>
    </row>
    <row r="46" spans="2:51">
      <c r="B46" s="21" t="s">
        <v>168</v>
      </c>
      <c r="C46" s="21" t="s">
        <v>241</v>
      </c>
      <c r="D46" s="22"/>
      <c r="E46" s="23"/>
      <c r="F46" s="22"/>
      <c r="G46" s="22"/>
      <c r="H46" s="22"/>
      <c r="I46" s="22">
        <v>22885</v>
      </c>
      <c r="J46" s="24">
        <v>22885</v>
      </c>
      <c r="M46" s="21" t="s">
        <v>168</v>
      </c>
      <c r="N46" s="21" t="s">
        <v>241</v>
      </c>
      <c r="O46" s="22"/>
      <c r="P46" s="23"/>
      <c r="Q46" s="22"/>
      <c r="R46" s="22"/>
      <c r="S46" s="22"/>
      <c r="T46" s="22">
        <v>3039</v>
      </c>
      <c r="U46" s="24">
        <v>3039</v>
      </c>
      <c r="W46" s="21" t="s">
        <v>168</v>
      </c>
      <c r="X46" s="21" t="s">
        <v>241</v>
      </c>
      <c r="Y46" s="22">
        <v>0</v>
      </c>
      <c r="Z46" s="23">
        <v>0</v>
      </c>
      <c r="AA46" s="22">
        <v>0</v>
      </c>
      <c r="AB46" s="22">
        <v>0</v>
      </c>
      <c r="AC46" s="22">
        <v>0</v>
      </c>
      <c r="AD46" s="22">
        <v>5718</v>
      </c>
      <c r="AE46" s="24">
        <v>5718</v>
      </c>
      <c r="AG46" s="21" t="s">
        <v>168</v>
      </c>
      <c r="AH46" s="21" t="s">
        <v>241</v>
      </c>
      <c r="AI46" s="22">
        <v>0</v>
      </c>
      <c r="AJ46" s="23">
        <v>0</v>
      </c>
      <c r="AK46" s="22">
        <v>0</v>
      </c>
      <c r="AL46" s="22">
        <v>0</v>
      </c>
      <c r="AM46" s="22">
        <v>0</v>
      </c>
      <c r="AN46" s="22">
        <v>3101</v>
      </c>
      <c r="AO46" s="24">
        <v>3101</v>
      </c>
      <c r="AQ46" s="21" t="s">
        <v>168</v>
      </c>
      <c r="AR46" s="21" t="s">
        <v>241</v>
      </c>
      <c r="AS46" s="22">
        <v>0</v>
      </c>
      <c r="AT46" s="23">
        <v>0</v>
      </c>
      <c r="AU46" s="22">
        <v>0</v>
      </c>
      <c r="AV46" s="22">
        <v>0</v>
      </c>
      <c r="AW46" s="22">
        <v>0</v>
      </c>
      <c r="AX46" s="22">
        <v>11027</v>
      </c>
      <c r="AY46" s="24">
        <v>11027</v>
      </c>
    </row>
    <row r="47" spans="2:51" s="2" customFormat="1">
      <c r="B47" s="18"/>
      <c r="C47" s="18"/>
      <c r="D47" s="19"/>
      <c r="E47" s="19"/>
      <c r="F47" s="19"/>
      <c r="G47" s="19"/>
      <c r="H47" s="19"/>
      <c r="I47" s="19"/>
      <c r="J47" s="20"/>
      <c r="M47" s="18"/>
      <c r="N47" s="18"/>
      <c r="O47" s="19"/>
      <c r="P47" s="19"/>
      <c r="Q47" s="19"/>
      <c r="R47" s="19"/>
      <c r="S47" s="19"/>
      <c r="T47" s="19"/>
      <c r="U47" s="20"/>
      <c r="V47"/>
      <c r="W47" s="18"/>
      <c r="X47" s="18"/>
      <c r="Y47" s="19"/>
      <c r="Z47" s="19"/>
      <c r="AA47" s="19"/>
      <c r="AB47" s="19"/>
      <c r="AC47" s="19"/>
      <c r="AD47" s="19"/>
      <c r="AE47" s="20"/>
      <c r="AF47"/>
      <c r="AG47" s="18"/>
      <c r="AH47" s="18"/>
      <c r="AI47" s="19"/>
      <c r="AJ47" s="19"/>
      <c r="AK47" s="19"/>
      <c r="AL47" s="19"/>
      <c r="AM47" s="19"/>
      <c r="AN47" s="19"/>
      <c r="AO47" s="20"/>
      <c r="AP47"/>
      <c r="AQ47" s="18"/>
      <c r="AR47" s="18"/>
      <c r="AS47" s="19"/>
      <c r="AT47" s="19"/>
      <c r="AU47" s="19"/>
      <c r="AV47" s="19"/>
      <c r="AW47" s="19"/>
      <c r="AX47" s="19"/>
      <c r="AY47" s="20"/>
    </row>
    <row r="48" spans="2:51" ht="15.75">
      <c r="B48" s="5" t="s">
        <v>256</v>
      </c>
      <c r="C48" s="5" t="s">
        <v>257</v>
      </c>
      <c r="D48" s="6">
        <v>867.44999999999993</v>
      </c>
      <c r="E48" s="5">
        <v>0</v>
      </c>
      <c r="F48" s="6">
        <v>152115</v>
      </c>
      <c r="G48" s="6">
        <v>7038</v>
      </c>
      <c r="H48" s="6">
        <v>683</v>
      </c>
      <c r="I48" s="6">
        <v>-23561</v>
      </c>
      <c r="J48" s="15">
        <v>137142.45000000001</v>
      </c>
      <c r="M48" s="5" t="s">
        <v>327</v>
      </c>
      <c r="N48" s="5" t="s">
        <v>339</v>
      </c>
      <c r="O48" s="6">
        <v>859.44999999999993</v>
      </c>
      <c r="P48" s="5">
        <v>0</v>
      </c>
      <c r="Q48" s="6">
        <v>152130</v>
      </c>
      <c r="R48" s="6">
        <v>2955</v>
      </c>
      <c r="S48" s="6">
        <v>0</v>
      </c>
      <c r="T48" s="6">
        <v>-42724</v>
      </c>
      <c r="U48" s="15">
        <v>113220.45</v>
      </c>
      <c r="W48" s="182" t="s">
        <v>403</v>
      </c>
      <c r="X48" s="5" t="s">
        <v>405</v>
      </c>
      <c r="Y48" s="6">
        <v>859.44999999999993</v>
      </c>
      <c r="Z48" s="5">
        <v>0</v>
      </c>
      <c r="AA48" s="6">
        <v>152115</v>
      </c>
      <c r="AB48" s="6">
        <v>4734</v>
      </c>
      <c r="AC48" s="6">
        <v>683</v>
      </c>
      <c r="AD48" s="6">
        <v>-37689</v>
      </c>
      <c r="AE48" s="15">
        <v>120702.45000000001</v>
      </c>
      <c r="AG48" s="5" t="s">
        <v>328</v>
      </c>
      <c r="AH48" s="173" t="s">
        <v>343</v>
      </c>
      <c r="AI48" s="6">
        <v>859.44999999999993</v>
      </c>
      <c r="AJ48" s="5">
        <v>0</v>
      </c>
      <c r="AK48" s="6">
        <v>152115</v>
      </c>
      <c r="AL48" s="6">
        <v>6224</v>
      </c>
      <c r="AM48" s="6">
        <v>683</v>
      </c>
      <c r="AN48" s="6">
        <v>-34588</v>
      </c>
      <c r="AO48" s="15">
        <v>125293.45000000001</v>
      </c>
      <c r="AQ48" s="5" t="s">
        <v>329</v>
      </c>
      <c r="AR48" s="173" t="s">
        <v>257</v>
      </c>
      <c r="AS48" s="6">
        <v>867.44999999999993</v>
      </c>
      <c r="AT48" s="5">
        <v>0</v>
      </c>
      <c r="AU48" s="6">
        <v>152115</v>
      </c>
      <c r="AV48" s="6">
        <v>7038</v>
      </c>
      <c r="AW48" s="6">
        <v>683</v>
      </c>
      <c r="AX48" s="6">
        <v>-23561</v>
      </c>
      <c r="AY48" s="15">
        <v>137142.45000000001</v>
      </c>
    </row>
    <row r="49" spans="2:10">
      <c r="B49" s="9"/>
      <c r="C49" s="9"/>
      <c r="D49" s="8"/>
    </row>
    <row r="50" spans="2:10" ht="16.5">
      <c r="B50" s="35" t="s">
        <v>330</v>
      </c>
      <c r="C50" s="36"/>
      <c r="D50" s="156"/>
      <c r="E50" s="157"/>
      <c r="F50" s="157"/>
      <c r="G50" s="157"/>
      <c r="H50" s="157"/>
      <c r="I50" s="157"/>
      <c r="J50" s="157"/>
    </row>
    <row r="51" spans="2:10" ht="51">
      <c r="B51" s="155" t="s">
        <v>275</v>
      </c>
      <c r="C51" s="155"/>
      <c r="D51" s="16" t="s">
        <v>17</v>
      </c>
      <c r="E51" s="16" t="s">
        <v>18</v>
      </c>
      <c r="F51" s="16" t="s">
        <v>19</v>
      </c>
      <c r="G51" s="16" t="s">
        <v>169</v>
      </c>
      <c r="H51" s="16" t="s">
        <v>21</v>
      </c>
      <c r="I51" s="16" t="s">
        <v>233</v>
      </c>
      <c r="J51" s="17" t="s">
        <v>171</v>
      </c>
    </row>
    <row r="52" spans="2:10" ht="38.25">
      <c r="B52" s="155" t="s">
        <v>276</v>
      </c>
      <c r="C52" s="155"/>
      <c r="D52" s="16" t="s">
        <v>144</v>
      </c>
      <c r="E52" s="16" t="s">
        <v>234</v>
      </c>
      <c r="F52" s="16" t="s">
        <v>189</v>
      </c>
      <c r="G52" s="16" t="s">
        <v>190</v>
      </c>
      <c r="H52" s="16" t="s">
        <v>145</v>
      </c>
      <c r="I52" s="16" t="s">
        <v>191</v>
      </c>
      <c r="J52" s="17" t="s">
        <v>235</v>
      </c>
    </row>
    <row r="53" spans="2:10">
      <c r="B53" s="21" t="s">
        <v>277</v>
      </c>
      <c r="C53" s="21" t="s">
        <v>278</v>
      </c>
      <c r="D53" s="22">
        <v>733.55000000000007</v>
      </c>
      <c r="E53" s="23">
        <v>0</v>
      </c>
      <c r="F53" s="22">
        <v>107781.20800000001</v>
      </c>
      <c r="G53" s="22">
        <v>33.9</v>
      </c>
      <c r="H53" s="22">
        <v>0</v>
      </c>
      <c r="I53" s="22">
        <v>-54305.038999999997</v>
      </c>
      <c r="J53" s="24">
        <f t="shared" ref="J53:J60" si="23">SUM(D53:I53)</f>
        <v>54243.619000000013</v>
      </c>
    </row>
    <row r="54" spans="2:10">
      <c r="B54" s="18"/>
      <c r="C54" s="18"/>
      <c r="D54" s="19"/>
      <c r="E54" s="19"/>
      <c r="F54" s="19"/>
      <c r="G54" s="19"/>
      <c r="H54" s="19"/>
      <c r="I54" s="19"/>
      <c r="J54" s="20"/>
    </row>
    <row r="55" spans="2:10">
      <c r="B55" s="18" t="s">
        <v>164</v>
      </c>
      <c r="C55" s="18" t="s">
        <v>237</v>
      </c>
      <c r="D55" s="27">
        <v>33.9</v>
      </c>
      <c r="E55" s="27"/>
      <c r="F55" s="27"/>
      <c r="G55" s="27">
        <v>-33.9</v>
      </c>
      <c r="H55" s="27"/>
      <c r="I55" s="27"/>
      <c r="J55" s="28">
        <f t="shared" si="23"/>
        <v>0</v>
      </c>
    </row>
    <row r="56" spans="2:10">
      <c r="B56" s="18" t="s">
        <v>165</v>
      </c>
      <c r="C56" s="18" t="s">
        <v>238</v>
      </c>
      <c r="D56" s="27"/>
      <c r="E56" s="27"/>
      <c r="F56" s="27"/>
      <c r="G56" s="27">
        <v>1847.0260000000001</v>
      </c>
      <c r="H56" s="27"/>
      <c r="I56" s="27"/>
      <c r="J56" s="28">
        <f t="shared" si="23"/>
        <v>1847.0260000000001</v>
      </c>
    </row>
    <row r="57" spans="2:10">
      <c r="B57" s="18" t="s">
        <v>166</v>
      </c>
      <c r="C57" s="18" t="s">
        <v>239</v>
      </c>
      <c r="D57" s="27"/>
      <c r="E57" s="27"/>
      <c r="F57" s="27"/>
      <c r="G57" s="27"/>
      <c r="H57" s="27"/>
      <c r="I57" s="27"/>
      <c r="J57" s="28">
        <f t="shared" si="23"/>
        <v>0</v>
      </c>
    </row>
    <row r="58" spans="2:10">
      <c r="B58" s="21" t="s">
        <v>167</v>
      </c>
      <c r="C58" s="21" t="s">
        <v>240</v>
      </c>
      <c r="D58" s="22">
        <f>SUM(D55:D57)</f>
        <v>33.9</v>
      </c>
      <c r="E58" s="22">
        <f t="shared" ref="E58:I58" si="24">SUM(E55:E57)</f>
        <v>0</v>
      </c>
      <c r="F58" s="22">
        <f t="shared" si="24"/>
        <v>0</v>
      </c>
      <c r="G58" s="22">
        <f>SUM(G55:G57)</f>
        <v>1813.126</v>
      </c>
      <c r="H58" s="22">
        <f>SUM(H55:H57)</f>
        <v>0</v>
      </c>
      <c r="I58" s="22">
        <f t="shared" si="24"/>
        <v>0</v>
      </c>
      <c r="J58" s="24">
        <f t="shared" si="23"/>
        <v>1847.0260000000001</v>
      </c>
    </row>
    <row r="59" spans="2:10">
      <c r="B59" s="18"/>
      <c r="C59" s="18"/>
      <c r="D59" s="19"/>
      <c r="E59" s="19"/>
      <c r="F59" s="19"/>
      <c r="G59" s="19"/>
      <c r="H59" s="19"/>
      <c r="I59" s="19"/>
      <c r="J59" s="20"/>
    </row>
    <row r="60" spans="2:10">
      <c r="B60" s="11" t="s">
        <v>279</v>
      </c>
      <c r="C60" s="18" t="s">
        <v>110</v>
      </c>
      <c r="D60" s="27"/>
      <c r="E60" s="27"/>
      <c r="F60" s="27"/>
      <c r="G60" s="27"/>
      <c r="H60" s="27"/>
      <c r="I60" s="27">
        <v>8541.6489999999994</v>
      </c>
      <c r="J60" s="28">
        <f t="shared" si="23"/>
        <v>8541.6489999999994</v>
      </c>
    </row>
    <row r="61" spans="2:10">
      <c r="B61" s="21" t="s">
        <v>168</v>
      </c>
      <c r="C61" s="21" t="s">
        <v>241</v>
      </c>
      <c r="D61" s="22">
        <f>SUM(D60:D60)</f>
        <v>0</v>
      </c>
      <c r="E61" s="22">
        <f t="shared" ref="E61:J61" si="25">SUM(E60:E60)</f>
        <v>0</v>
      </c>
      <c r="F61" s="22">
        <f t="shared" si="25"/>
        <v>0</v>
      </c>
      <c r="G61" s="22">
        <f t="shared" si="25"/>
        <v>0</v>
      </c>
      <c r="H61" s="22">
        <f t="shared" si="25"/>
        <v>0</v>
      </c>
      <c r="I61" s="22">
        <f t="shared" si="25"/>
        <v>8541.6489999999994</v>
      </c>
      <c r="J61" s="22">
        <f t="shared" si="25"/>
        <v>8541.6489999999994</v>
      </c>
    </row>
    <row r="62" spans="2:10">
      <c r="B62" s="18"/>
      <c r="C62" s="18"/>
      <c r="D62" s="19"/>
      <c r="E62" s="19"/>
      <c r="F62" s="19"/>
      <c r="G62" s="19"/>
      <c r="H62" s="19"/>
      <c r="I62" s="19"/>
      <c r="J62" s="20"/>
    </row>
    <row r="63" spans="2:10" ht="15.75">
      <c r="B63" s="5" t="s">
        <v>280</v>
      </c>
      <c r="C63" s="5" t="s">
        <v>281</v>
      </c>
      <c r="D63" s="6">
        <f>SUM(D61,D58,D53)</f>
        <v>767.45</v>
      </c>
      <c r="E63" s="5">
        <f t="shared" ref="E63:I63" si="26">SUM(E61,E58,E53)</f>
        <v>0</v>
      </c>
      <c r="F63" s="6">
        <f>SUM(F61,F58,F53)</f>
        <v>107781.20800000001</v>
      </c>
      <c r="G63" s="6">
        <f t="shared" si="26"/>
        <v>1847.0260000000001</v>
      </c>
      <c r="H63" s="6">
        <f t="shared" si="26"/>
        <v>0</v>
      </c>
      <c r="I63" s="6">
        <f t="shared" si="26"/>
        <v>-45763.39</v>
      </c>
      <c r="J63" s="15">
        <f>SUM(D63:I63)</f>
        <v>64632.294000000009</v>
      </c>
    </row>
    <row r="65" spans="2:10" ht="16.5">
      <c r="B65" s="35" t="s">
        <v>331</v>
      </c>
      <c r="C65" s="36"/>
      <c r="D65" s="156"/>
      <c r="E65" s="157"/>
      <c r="F65" s="157"/>
      <c r="G65" s="157"/>
      <c r="H65" s="157"/>
      <c r="I65" s="157"/>
      <c r="J65" s="157"/>
    </row>
    <row r="66" spans="2:10" ht="51">
      <c r="B66" s="155" t="s">
        <v>282</v>
      </c>
      <c r="C66" s="155"/>
      <c r="D66" s="16" t="s">
        <v>17</v>
      </c>
      <c r="E66" s="16" t="s">
        <v>18</v>
      </c>
      <c r="F66" s="16" t="s">
        <v>19</v>
      </c>
      <c r="G66" s="16" t="s">
        <v>169</v>
      </c>
      <c r="H66" s="16" t="s">
        <v>21</v>
      </c>
      <c r="I66" s="16" t="s">
        <v>170</v>
      </c>
      <c r="J66" s="17" t="s">
        <v>171</v>
      </c>
    </row>
    <row r="67" spans="2:10" ht="38.25">
      <c r="B67" s="155" t="s">
        <v>283</v>
      </c>
      <c r="C67" s="155"/>
      <c r="D67" s="16" t="s">
        <v>144</v>
      </c>
      <c r="E67" s="16" t="s">
        <v>234</v>
      </c>
      <c r="F67" s="16" t="s">
        <v>189</v>
      </c>
      <c r="G67" s="16" t="s">
        <v>190</v>
      </c>
      <c r="H67" s="16" t="s">
        <v>145</v>
      </c>
      <c r="I67" s="16" t="s">
        <v>191</v>
      </c>
      <c r="J67" s="17" t="s">
        <v>235</v>
      </c>
    </row>
    <row r="68" spans="2:10">
      <c r="B68" s="21" t="s">
        <v>284</v>
      </c>
      <c r="C68" s="21" t="s">
        <v>285</v>
      </c>
      <c r="D68" s="22">
        <v>733.55000000000007</v>
      </c>
      <c r="E68" s="23">
        <v>0</v>
      </c>
      <c r="F68" s="22">
        <v>99517.888000000006</v>
      </c>
      <c r="G68" s="22">
        <v>0</v>
      </c>
      <c r="H68" s="22">
        <v>0</v>
      </c>
      <c r="I68" s="22">
        <v>-65179.407999999996</v>
      </c>
      <c r="J68" s="24">
        <f t="shared" ref="J68:J76" si="27">SUM(D68:I68)</f>
        <v>35072.030000000013</v>
      </c>
    </row>
    <row r="69" spans="2:10">
      <c r="B69" s="18"/>
      <c r="C69" s="18"/>
      <c r="D69" s="19"/>
      <c r="E69" s="19"/>
      <c r="F69" s="19"/>
      <c r="G69" s="19"/>
      <c r="H69" s="19"/>
      <c r="I69" s="19"/>
      <c r="J69" s="20"/>
    </row>
    <row r="70" spans="2:10">
      <c r="B70" s="18" t="s">
        <v>164</v>
      </c>
      <c r="C70" s="18" t="s">
        <v>237</v>
      </c>
      <c r="D70" s="27"/>
      <c r="E70" s="27"/>
      <c r="F70" s="27">
        <v>8263.32</v>
      </c>
      <c r="G70" s="27">
        <v>33.9</v>
      </c>
      <c r="H70" s="27"/>
      <c r="I70" s="27"/>
      <c r="J70" s="28">
        <f t="shared" si="27"/>
        <v>8297.2199999999993</v>
      </c>
    </row>
    <row r="71" spans="2:10">
      <c r="B71" s="18" t="s">
        <v>165</v>
      </c>
      <c r="C71" s="18" t="s">
        <v>238</v>
      </c>
      <c r="D71" s="27"/>
      <c r="E71" s="27"/>
      <c r="F71" s="27"/>
      <c r="G71" s="27"/>
      <c r="H71" s="27"/>
      <c r="I71" s="27"/>
      <c r="J71" s="28">
        <f t="shared" si="27"/>
        <v>0</v>
      </c>
    </row>
    <row r="72" spans="2:10">
      <c r="B72" s="18" t="s">
        <v>166</v>
      </c>
      <c r="C72" s="18" t="s">
        <v>239</v>
      </c>
      <c r="D72" s="27"/>
      <c r="E72" s="27"/>
      <c r="F72" s="27"/>
      <c r="G72" s="27"/>
      <c r="H72" s="27"/>
      <c r="I72" s="27"/>
      <c r="J72" s="28">
        <f t="shared" si="27"/>
        <v>0</v>
      </c>
    </row>
    <row r="73" spans="2:10">
      <c r="B73" s="21" t="s">
        <v>167</v>
      </c>
      <c r="C73" s="21" t="s">
        <v>240</v>
      </c>
      <c r="D73" s="22">
        <f>SUM(D70:D72)</f>
        <v>0</v>
      </c>
      <c r="E73" s="23">
        <f t="shared" ref="E73" si="28">SUM(E70:E72)</f>
        <v>0</v>
      </c>
      <c r="F73" s="22">
        <f t="shared" ref="F73" si="29">SUM(F70:F72)</f>
        <v>8263.32</v>
      </c>
      <c r="G73" s="22">
        <f t="shared" ref="G73" si="30">SUM(G70:G72)</f>
        <v>33.9</v>
      </c>
      <c r="H73" s="22">
        <f t="shared" ref="H73" si="31">SUM(H70:H72)</f>
        <v>0</v>
      </c>
      <c r="I73" s="22">
        <f t="shared" ref="I73" si="32">SUM(I70:I72)</f>
        <v>0</v>
      </c>
      <c r="J73" s="24">
        <f t="shared" si="27"/>
        <v>8297.2199999999993</v>
      </c>
    </row>
    <row r="74" spans="2:10">
      <c r="B74" s="18"/>
      <c r="C74" s="18"/>
      <c r="D74" s="19"/>
      <c r="E74" s="19"/>
      <c r="F74" s="19"/>
      <c r="G74" s="19"/>
      <c r="H74" s="19"/>
      <c r="I74" s="19"/>
      <c r="J74" s="20"/>
    </row>
    <row r="75" spans="2:10">
      <c r="B75" s="11" t="s">
        <v>286</v>
      </c>
      <c r="C75" s="18" t="s">
        <v>110</v>
      </c>
      <c r="D75" s="27"/>
      <c r="E75" s="27"/>
      <c r="F75" s="27"/>
      <c r="G75" s="27"/>
      <c r="H75" s="27"/>
      <c r="I75" s="27">
        <v>10874.369000000001</v>
      </c>
      <c r="J75" s="28">
        <f t="shared" si="27"/>
        <v>10874.369000000001</v>
      </c>
    </row>
    <row r="76" spans="2:10">
      <c r="B76" s="21" t="s">
        <v>168</v>
      </c>
      <c r="C76" s="21" t="s">
        <v>241</v>
      </c>
      <c r="D76" s="22">
        <f>SUM(D75)</f>
        <v>0</v>
      </c>
      <c r="E76" s="23">
        <f t="shared" ref="E76" si="33">SUM(E75)</f>
        <v>0</v>
      </c>
      <c r="F76" s="22">
        <f t="shared" ref="F76" si="34">SUM(F75)</f>
        <v>0</v>
      </c>
      <c r="G76" s="22">
        <f t="shared" ref="G76" si="35">SUM(G75)</f>
        <v>0</v>
      </c>
      <c r="H76" s="22">
        <f t="shared" ref="H76" si="36">SUM(H75)</f>
        <v>0</v>
      </c>
      <c r="I76" s="22">
        <f t="shared" ref="I76" si="37">SUM(I75)</f>
        <v>10874.369000000001</v>
      </c>
      <c r="J76" s="24">
        <f t="shared" si="27"/>
        <v>10874.369000000001</v>
      </c>
    </row>
    <row r="77" spans="2:10">
      <c r="B77" s="18"/>
      <c r="C77" s="18"/>
      <c r="D77" s="19"/>
      <c r="E77" s="19"/>
      <c r="F77" s="19"/>
      <c r="G77" s="19"/>
      <c r="H77" s="19"/>
      <c r="I77" s="19"/>
      <c r="J77" s="20"/>
    </row>
    <row r="78" spans="2:10" ht="15.75">
      <c r="B78" s="5" t="s">
        <v>287</v>
      </c>
      <c r="C78" s="5" t="s">
        <v>288</v>
      </c>
      <c r="D78" s="6">
        <f>SUM(D76,D73,D68)</f>
        <v>733.55000000000007</v>
      </c>
      <c r="E78" s="5">
        <f t="shared" ref="E78:I78" si="38">SUM(E76,E73,E68)</f>
        <v>0</v>
      </c>
      <c r="F78" s="6">
        <f>SUM(F76,F73,F68)</f>
        <v>107781.20800000001</v>
      </c>
      <c r="G78" s="6">
        <f t="shared" si="38"/>
        <v>33.9</v>
      </c>
      <c r="H78" s="6">
        <f t="shared" si="38"/>
        <v>0</v>
      </c>
      <c r="I78" s="6">
        <f t="shared" si="38"/>
        <v>-54305.038999999997</v>
      </c>
      <c r="J78" s="15">
        <f>SUM(D78:I78)</f>
        <v>54243.619000000013</v>
      </c>
    </row>
    <row r="80" spans="2:10" ht="16.5">
      <c r="B80" s="35" t="s">
        <v>332</v>
      </c>
      <c r="C80" s="36"/>
      <c r="D80" s="156"/>
      <c r="E80" s="157"/>
      <c r="F80" s="157"/>
      <c r="G80" s="157"/>
      <c r="H80" s="157"/>
      <c r="I80" s="157"/>
      <c r="J80" s="157"/>
    </row>
    <row r="81" spans="2:10" ht="51">
      <c r="B81" s="155" t="s">
        <v>289</v>
      </c>
      <c r="C81" s="155"/>
      <c r="D81" s="16" t="s">
        <v>17</v>
      </c>
      <c r="E81" s="16" t="s">
        <v>18</v>
      </c>
      <c r="F81" s="16" t="s">
        <v>19</v>
      </c>
      <c r="G81" s="16" t="s">
        <v>169</v>
      </c>
      <c r="H81" s="16" t="s">
        <v>21</v>
      </c>
      <c r="I81" s="16" t="s">
        <v>170</v>
      </c>
      <c r="J81" s="17" t="s">
        <v>171</v>
      </c>
    </row>
    <row r="82" spans="2:10" ht="38.25">
      <c r="B82" s="155" t="s">
        <v>290</v>
      </c>
      <c r="C82" s="155"/>
      <c r="D82" s="16" t="s">
        <v>144</v>
      </c>
      <c r="E82" s="16" t="s">
        <v>234</v>
      </c>
      <c r="F82" s="16" t="s">
        <v>189</v>
      </c>
      <c r="G82" s="16" t="s">
        <v>190</v>
      </c>
      <c r="H82" s="16" t="s">
        <v>145</v>
      </c>
      <c r="I82" s="16" t="s">
        <v>191</v>
      </c>
      <c r="J82" s="17" t="s">
        <v>235</v>
      </c>
    </row>
    <row r="83" spans="2:10">
      <c r="B83" s="21" t="s">
        <v>291</v>
      </c>
      <c r="C83" s="21" t="s">
        <v>292</v>
      </c>
      <c r="D83" s="22">
        <v>667.45</v>
      </c>
      <c r="E83" s="23">
        <v>0</v>
      </c>
      <c r="F83" s="22">
        <v>83562.194000000003</v>
      </c>
      <c r="G83" s="22">
        <v>0</v>
      </c>
      <c r="H83" s="22">
        <v>0</v>
      </c>
      <c r="I83" s="22">
        <v>-56899.091</v>
      </c>
      <c r="J83" s="24">
        <f t="shared" ref="J83:J91" si="39">SUM(D83:I83)</f>
        <v>27330.553</v>
      </c>
    </row>
    <row r="84" spans="2:10">
      <c r="B84" s="18"/>
      <c r="C84" s="18"/>
      <c r="D84" s="19"/>
      <c r="E84" s="19"/>
      <c r="F84" s="19"/>
      <c r="G84" s="19"/>
      <c r="H84" s="19"/>
      <c r="I84" s="19"/>
      <c r="J84" s="28"/>
    </row>
    <row r="85" spans="2:10">
      <c r="B85" s="18" t="s">
        <v>164</v>
      </c>
      <c r="C85" s="18" t="s">
        <v>237</v>
      </c>
      <c r="D85" s="27">
        <v>66.099999999999994</v>
      </c>
      <c r="E85" s="27"/>
      <c r="F85" s="27">
        <v>15955.694</v>
      </c>
      <c r="G85" s="27"/>
      <c r="H85" s="27"/>
      <c r="I85" s="27"/>
      <c r="J85" s="28">
        <f t="shared" si="39"/>
        <v>16021.794</v>
      </c>
    </row>
    <row r="86" spans="2:10">
      <c r="B86" s="18" t="s">
        <v>165</v>
      </c>
      <c r="C86" s="18" t="s">
        <v>238</v>
      </c>
      <c r="D86" s="27"/>
      <c r="E86" s="27"/>
      <c r="F86" s="27"/>
      <c r="G86" s="27"/>
      <c r="H86" s="27"/>
      <c r="I86" s="27"/>
      <c r="J86" s="28">
        <f t="shared" si="39"/>
        <v>0</v>
      </c>
    </row>
    <row r="87" spans="2:10">
      <c r="B87" s="18" t="s">
        <v>166</v>
      </c>
      <c r="C87" s="18" t="s">
        <v>239</v>
      </c>
      <c r="D87" s="27"/>
      <c r="E87" s="27"/>
      <c r="F87" s="27"/>
      <c r="G87" s="27"/>
      <c r="H87" s="27"/>
      <c r="I87" s="27"/>
      <c r="J87" s="28">
        <f t="shared" si="39"/>
        <v>0</v>
      </c>
    </row>
    <row r="88" spans="2:10">
      <c r="B88" s="21" t="s">
        <v>167</v>
      </c>
      <c r="C88" s="21" t="s">
        <v>240</v>
      </c>
      <c r="D88" s="22">
        <f>SUM(D85:D87)</f>
        <v>66.099999999999994</v>
      </c>
      <c r="E88" s="23">
        <f t="shared" ref="E88" si="40">SUM(E85:E87)</f>
        <v>0</v>
      </c>
      <c r="F88" s="22">
        <f t="shared" ref="F88" si="41">SUM(F85:F87)</f>
        <v>15955.694</v>
      </c>
      <c r="G88" s="22">
        <f t="shared" ref="G88" si="42">SUM(G85:G87)</f>
        <v>0</v>
      </c>
      <c r="H88" s="22">
        <f t="shared" ref="H88" si="43">SUM(H85:H87)</f>
        <v>0</v>
      </c>
      <c r="I88" s="22">
        <f t="shared" ref="I88" si="44">SUM(I85:I87)</f>
        <v>0</v>
      </c>
      <c r="J88" s="24">
        <f t="shared" si="39"/>
        <v>16021.794</v>
      </c>
    </row>
    <row r="89" spans="2:10">
      <c r="B89" s="18"/>
      <c r="C89" s="18"/>
      <c r="D89" s="19"/>
      <c r="E89" s="19"/>
      <c r="F89" s="19"/>
      <c r="G89" s="19"/>
      <c r="H89" s="19"/>
      <c r="I89" s="19"/>
      <c r="J89" s="28"/>
    </row>
    <row r="90" spans="2:10">
      <c r="B90" s="11" t="s">
        <v>293</v>
      </c>
      <c r="C90" s="18" t="s">
        <v>110</v>
      </c>
      <c r="D90" s="27"/>
      <c r="E90" s="27"/>
      <c r="F90" s="27"/>
      <c r="G90" s="27"/>
      <c r="H90" s="27"/>
      <c r="I90" s="27">
        <v>-8280.3169999999991</v>
      </c>
      <c r="J90" s="28">
        <f t="shared" si="39"/>
        <v>-8280.3169999999991</v>
      </c>
    </row>
    <row r="91" spans="2:10">
      <c r="B91" s="21" t="s">
        <v>168</v>
      </c>
      <c r="C91" s="21" t="s">
        <v>241</v>
      </c>
      <c r="D91" s="22">
        <f>SUM(D90)</f>
        <v>0</v>
      </c>
      <c r="E91" s="23">
        <f t="shared" ref="E91" si="45">SUM(E90)</f>
        <v>0</v>
      </c>
      <c r="F91" s="22">
        <f t="shared" ref="F91" si="46">SUM(F90)</f>
        <v>0</v>
      </c>
      <c r="G91" s="22">
        <f t="shared" ref="G91" si="47">SUM(G90)</f>
        <v>0</v>
      </c>
      <c r="H91" s="22">
        <f t="shared" ref="H91" si="48">SUM(H90)</f>
        <v>0</v>
      </c>
      <c r="I91" s="22">
        <f t="shared" ref="I91" si="49">SUM(I90)</f>
        <v>-8280.3169999999991</v>
      </c>
      <c r="J91" s="24">
        <f t="shared" si="39"/>
        <v>-8280.3169999999991</v>
      </c>
    </row>
    <row r="92" spans="2:10">
      <c r="B92" s="18"/>
      <c r="C92" s="18"/>
      <c r="D92" s="19"/>
      <c r="E92" s="19"/>
      <c r="F92" s="19"/>
      <c r="G92" s="19"/>
      <c r="H92" s="19"/>
      <c r="I92" s="19"/>
      <c r="J92" s="20"/>
    </row>
    <row r="93" spans="2:10" ht="15.75">
      <c r="B93" s="5" t="s">
        <v>294</v>
      </c>
      <c r="C93" s="5" t="s">
        <v>295</v>
      </c>
      <c r="D93" s="6">
        <f>SUM(D91,D88,D83)</f>
        <v>733.55000000000007</v>
      </c>
      <c r="E93" s="5">
        <f t="shared" ref="E93:I93" si="50">SUM(E91,E88,E83)</f>
        <v>0</v>
      </c>
      <c r="F93" s="6">
        <f t="shared" si="50"/>
        <v>99517.888000000006</v>
      </c>
      <c r="G93" s="6">
        <f t="shared" si="50"/>
        <v>0</v>
      </c>
      <c r="H93" s="6">
        <f t="shared" si="50"/>
        <v>0</v>
      </c>
      <c r="I93" s="6">
        <f t="shared" si="50"/>
        <v>-65179.407999999996</v>
      </c>
      <c r="J93" s="15">
        <f>SUM(D93:I93)</f>
        <v>35072.030000000013</v>
      </c>
    </row>
    <row r="95" spans="2:10" ht="16.5">
      <c r="B95" s="35" t="s">
        <v>333</v>
      </c>
      <c r="C95" s="36"/>
      <c r="D95" s="156"/>
      <c r="E95" s="157"/>
      <c r="F95" s="157"/>
      <c r="G95" s="157"/>
      <c r="H95" s="157"/>
      <c r="I95" s="157"/>
      <c r="J95" s="157"/>
    </row>
    <row r="96" spans="2:10" ht="51">
      <c r="B96" s="155" t="s">
        <v>296</v>
      </c>
      <c r="C96" s="155"/>
      <c r="D96" s="16" t="s">
        <v>17</v>
      </c>
      <c r="E96" s="16" t="s">
        <v>18</v>
      </c>
      <c r="F96" s="16" t="s">
        <v>19</v>
      </c>
      <c r="G96" s="16" t="s">
        <v>169</v>
      </c>
      <c r="H96" s="16" t="s">
        <v>21</v>
      </c>
      <c r="I96" s="16" t="s">
        <v>170</v>
      </c>
      <c r="J96" s="17" t="s">
        <v>171</v>
      </c>
    </row>
    <row r="97" spans="2:10" ht="38.25">
      <c r="B97" s="155" t="s">
        <v>297</v>
      </c>
      <c r="C97" s="155"/>
      <c r="D97" s="16" t="s">
        <v>144</v>
      </c>
      <c r="E97" s="16" t="s">
        <v>234</v>
      </c>
      <c r="F97" s="16" t="s">
        <v>189</v>
      </c>
      <c r="G97" s="16" t="s">
        <v>190</v>
      </c>
      <c r="H97" s="16" t="s">
        <v>145</v>
      </c>
      <c r="I97" s="16" t="s">
        <v>191</v>
      </c>
      <c r="J97" s="17" t="s">
        <v>235</v>
      </c>
    </row>
    <row r="98" spans="2:10">
      <c r="B98" s="21" t="s">
        <v>298</v>
      </c>
      <c r="C98" s="21" t="s">
        <v>299</v>
      </c>
      <c r="D98" s="22">
        <v>598.20000000000005</v>
      </c>
      <c r="E98" s="23"/>
      <c r="F98" s="22">
        <v>71633</v>
      </c>
      <c r="G98" s="22"/>
      <c r="H98" s="22"/>
      <c r="I98" s="22">
        <v>-35024</v>
      </c>
      <c r="J98" s="24">
        <f>SUM(D98:I98)</f>
        <v>37207.199999999997</v>
      </c>
    </row>
    <row r="99" spans="2:10">
      <c r="B99" s="18"/>
      <c r="C99" s="18"/>
      <c r="D99" s="19"/>
      <c r="E99" s="19"/>
      <c r="F99" s="19"/>
      <c r="G99" s="19"/>
      <c r="H99" s="19"/>
      <c r="I99" s="19"/>
      <c r="J99" s="20"/>
    </row>
    <row r="100" spans="2:10">
      <c r="B100" s="18" t="s">
        <v>164</v>
      </c>
      <c r="C100" s="18" t="s">
        <v>237</v>
      </c>
      <c r="D100" s="27">
        <v>69.2</v>
      </c>
      <c r="E100" s="27"/>
      <c r="F100" s="27">
        <v>11929</v>
      </c>
      <c r="G100" s="27"/>
      <c r="H100" s="27"/>
      <c r="I100" s="27"/>
      <c r="J100" s="28">
        <f t="shared" ref="J100:J103" si="51">SUM(D100:I100)</f>
        <v>11998.2</v>
      </c>
    </row>
    <row r="101" spans="2:10">
      <c r="B101" s="18" t="s">
        <v>165</v>
      </c>
      <c r="C101" s="18" t="s">
        <v>238</v>
      </c>
      <c r="D101" s="27"/>
      <c r="E101" s="27"/>
      <c r="F101" s="27"/>
      <c r="G101" s="27"/>
      <c r="H101" s="27"/>
      <c r="I101" s="27"/>
      <c r="J101" s="28">
        <f t="shared" si="51"/>
        <v>0</v>
      </c>
    </row>
    <row r="102" spans="2:10">
      <c r="B102" s="18" t="s">
        <v>166</v>
      </c>
      <c r="C102" s="18" t="s">
        <v>239</v>
      </c>
      <c r="D102" s="27"/>
      <c r="E102" s="27"/>
      <c r="F102" s="27"/>
      <c r="G102" s="27"/>
      <c r="H102" s="27"/>
      <c r="I102" s="27">
        <v>-12999.3</v>
      </c>
      <c r="J102" s="26">
        <f t="shared" si="51"/>
        <v>-12999.3</v>
      </c>
    </row>
    <row r="103" spans="2:10">
      <c r="B103" s="21" t="s">
        <v>167</v>
      </c>
      <c r="C103" s="21" t="s">
        <v>240</v>
      </c>
      <c r="D103" s="22">
        <f>SUM(D100:D102)</f>
        <v>69.2</v>
      </c>
      <c r="E103" s="23">
        <f t="shared" ref="E103:I103" si="52">SUM(E100:E102)</f>
        <v>0</v>
      </c>
      <c r="F103" s="22">
        <f t="shared" si="52"/>
        <v>11929</v>
      </c>
      <c r="G103" s="22">
        <f t="shared" si="52"/>
        <v>0</v>
      </c>
      <c r="H103" s="22">
        <f t="shared" si="52"/>
        <v>0</v>
      </c>
      <c r="I103" s="22">
        <f t="shared" si="52"/>
        <v>-12999.3</v>
      </c>
      <c r="J103" s="24">
        <f t="shared" si="51"/>
        <v>-1001.0999999999985</v>
      </c>
    </row>
    <row r="104" spans="2:10">
      <c r="B104" s="18"/>
      <c r="C104" s="18"/>
      <c r="D104" s="19"/>
      <c r="E104" s="19"/>
      <c r="F104" s="19"/>
      <c r="G104" s="19"/>
      <c r="H104" s="19"/>
      <c r="I104" s="19"/>
      <c r="J104" s="20"/>
    </row>
    <row r="105" spans="2:10">
      <c r="B105" s="11" t="s">
        <v>300</v>
      </c>
      <c r="C105" s="18" t="s">
        <v>110</v>
      </c>
      <c r="D105" s="27"/>
      <c r="E105" s="27"/>
      <c r="F105" s="27"/>
      <c r="G105" s="27"/>
      <c r="H105" s="27"/>
      <c r="I105" s="27">
        <v>-8876</v>
      </c>
      <c r="J105" s="28">
        <f t="shared" ref="J105" si="53">SUM(D105:I105)</f>
        <v>-8876</v>
      </c>
    </row>
    <row r="106" spans="2:10">
      <c r="B106" s="21" t="s">
        <v>168</v>
      </c>
      <c r="C106" s="21" t="s">
        <v>241</v>
      </c>
      <c r="D106" s="22">
        <f>SUM(D105)</f>
        <v>0</v>
      </c>
      <c r="E106" s="22">
        <f t="shared" ref="E106:J106" si="54">SUM(E105)</f>
        <v>0</v>
      </c>
      <c r="F106" s="22">
        <f t="shared" si="54"/>
        <v>0</v>
      </c>
      <c r="G106" s="22">
        <f t="shared" si="54"/>
        <v>0</v>
      </c>
      <c r="H106" s="22">
        <f t="shared" si="54"/>
        <v>0</v>
      </c>
      <c r="I106" s="22">
        <f t="shared" si="54"/>
        <v>-8876</v>
      </c>
      <c r="J106" s="24">
        <f t="shared" si="54"/>
        <v>-8876</v>
      </c>
    </row>
    <row r="107" spans="2:10">
      <c r="B107" s="18"/>
      <c r="C107" s="18"/>
      <c r="D107" s="19"/>
      <c r="E107" s="19"/>
      <c r="F107" s="19"/>
      <c r="G107" s="19"/>
      <c r="H107" s="19"/>
      <c r="I107" s="19"/>
      <c r="J107" s="20"/>
    </row>
    <row r="108" spans="2:10" ht="15.75">
      <c r="B108" s="5" t="s">
        <v>301</v>
      </c>
      <c r="C108" s="5" t="s">
        <v>302</v>
      </c>
      <c r="D108" s="6">
        <f>SUM(D106,D103,D98)</f>
        <v>667.40000000000009</v>
      </c>
      <c r="E108" s="6">
        <f t="shared" ref="E108:I108" si="55">SUM(E106,E103,E98)</f>
        <v>0</v>
      </c>
      <c r="F108" s="6">
        <f t="shared" si="55"/>
        <v>83562</v>
      </c>
      <c r="G108" s="6">
        <f t="shared" si="55"/>
        <v>0</v>
      </c>
      <c r="H108" s="6">
        <f t="shared" si="55"/>
        <v>0</v>
      </c>
      <c r="I108" s="6">
        <f t="shared" si="55"/>
        <v>-56899.3</v>
      </c>
      <c r="J108" s="15">
        <f>SUM(D108:I108)+1</f>
        <v>27331.099999999991</v>
      </c>
    </row>
  </sheetData>
  <pageMargins left="0.7" right="0.7" top="0.75" bottom="0.75" header="0.3" footer="0.3"/>
  <pageSetup paperSize="9" scale="73" orientation="landscape" horizontalDpi="4294967293" verticalDpi="4294967293" r:id="rId1"/>
  <ignoredErrors>
    <ignoredError sqref="J98:J102 J83 D88:I93 J109 D103:J108 D77:J78 D58:I63 J53 D73:I76 J68 J75:J76 J70:J73 J85:J88 J90:J93 J55:J58 J60:J64 J42 J25:J27 U25:U27 AE25:AE27 AO25:AO27 U12:U16 U18 U7:U10 Z18:AE18 AE8:AE16 Y17:AE17 Y7:AE7 Y18 Y8:AD13 Y15:AD16 AO7:AO16 AI17:AO17 AI8:AN8 AJ7:AN7 AJ18:AO18 D13:I13 J7:J17 D18:J18 AS7:AY7 AS10:AU10 AS9:AY9 AS14:AY14 AY10:AY13 AS13:AX13 AS12:AV12 AS11:AV11 AX11 AS18:AY18 AS16:AW16 AS15:AW15 AY15 AY16 AW10:AX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COVER</vt:lpstr>
      <vt:lpstr>SF</vt:lpstr>
      <vt:lpstr>P&amp;L</vt:lpstr>
      <vt:lpstr>Balance Sheet</vt:lpstr>
      <vt:lpstr>Cash flow</vt:lpstr>
      <vt:lpstr>Equity Changes</vt:lpstr>
      <vt:lpstr>'Balance Sheet'!Obszar_wydruku</vt:lpstr>
      <vt:lpstr>'Cash flow'!Obszar_wydruku</vt:lpstr>
      <vt:lpstr>COVER!Obszar_wydruku</vt:lpstr>
      <vt:lpstr>'Equity Changes'!Obszar_wydruku</vt:lpstr>
      <vt:lpstr>'P&amp;L'!Obszar_wydruku</vt:lpstr>
      <vt:lpstr>SF!Obszar_wydruku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Krysztofek</dc:creator>
  <cp:lastModifiedBy>Jacek Dziaduś</cp:lastModifiedBy>
  <cp:lastPrinted>2021-12-21T21:54:09Z</cp:lastPrinted>
  <dcterms:created xsi:type="dcterms:W3CDTF">2021-12-21T14:23:58Z</dcterms:created>
  <dcterms:modified xsi:type="dcterms:W3CDTF">2024-03-26T08:19:09Z</dcterms:modified>
</cp:coreProperties>
</file>